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8_{5AC64145-C0E2-449E-A3F5-92FA41C35291}" xr6:coauthVersionLast="36" xr6:coauthVersionMax="36" xr10:uidLastSave="{00000000-0000-0000-0000-000000000000}"/>
  <workbookProtection workbookPassword="DE31" lockStructure="1"/>
  <bookViews>
    <workbookView xWindow="0" yWindow="0" windowWidth="28800" windowHeight="122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S108" i="14"/>
  <c r="R108" i="14"/>
  <c r="Q108" i="14"/>
  <c r="P108" i="14"/>
  <c r="O108" i="14"/>
  <c r="N108" i="14"/>
  <c r="M108" i="14"/>
  <c r="J108" i="14"/>
  <c r="H108" i="14"/>
  <c r="F108" i="14"/>
  <c r="V107" i="14"/>
  <c r="T107" i="14"/>
  <c r="S107" i="14"/>
  <c r="R107" i="14"/>
  <c r="Q107" i="14"/>
  <c r="P107" i="14"/>
  <c r="O107" i="14"/>
  <c r="N107" i="14"/>
  <c r="M107" i="14"/>
  <c r="J107" i="14"/>
  <c r="H107" i="14"/>
  <c r="F107" i="14"/>
  <c r="V105" i="14"/>
  <c r="T105" i="14"/>
  <c r="S105" i="14"/>
  <c r="R105" i="14"/>
  <c r="Q105" i="14"/>
  <c r="P105" i="14"/>
  <c r="O105" i="14"/>
  <c r="N105" i="14"/>
  <c r="M105" i="14"/>
  <c r="J105" i="14"/>
  <c r="H105" i="14"/>
  <c r="F105" i="14"/>
  <c r="V104" i="14"/>
  <c r="T104" i="14"/>
  <c r="S104" i="14"/>
  <c r="R104" i="14"/>
  <c r="Q104" i="14"/>
  <c r="P104" i="14"/>
  <c r="O104" i="14"/>
  <c r="N104" i="14"/>
  <c r="M104" i="14"/>
  <c r="J104" i="14"/>
  <c r="H104" i="14"/>
  <c r="F104" i="14"/>
  <c r="V103" i="14"/>
  <c r="T103" i="14"/>
  <c r="S103" i="14"/>
  <c r="R103" i="14"/>
  <c r="Q103" i="14"/>
  <c r="P103" i="14"/>
  <c r="O103" i="14"/>
  <c r="N103" i="14"/>
  <c r="M103" i="14"/>
  <c r="J103" i="14"/>
  <c r="H103" i="14"/>
  <c r="F103" i="14"/>
  <c r="V102" i="14"/>
  <c r="T102" i="14"/>
  <c r="S102" i="14"/>
  <c r="R102" i="14"/>
  <c r="Q102" i="14"/>
  <c r="P102" i="14"/>
  <c r="O102" i="14"/>
  <c r="N102" i="14"/>
  <c r="M102" i="14"/>
  <c r="J102" i="14"/>
  <c r="H102" i="14"/>
  <c r="F102" i="14"/>
  <c r="V101" i="14"/>
  <c r="T101" i="14"/>
  <c r="S101" i="14"/>
  <c r="R101" i="14"/>
  <c r="Q101" i="14"/>
  <c r="P101" i="14"/>
  <c r="O101" i="14"/>
  <c r="N101" i="14"/>
  <c r="M101" i="14"/>
  <c r="J101" i="14"/>
  <c r="H101" i="14"/>
  <c r="F101" i="14"/>
  <c r="V99" i="14"/>
  <c r="T99" i="14"/>
  <c r="S99" i="14"/>
  <c r="R99" i="14"/>
  <c r="Q99" i="14"/>
  <c r="P99" i="14"/>
  <c r="O99" i="14"/>
  <c r="N99" i="14"/>
  <c r="M99" i="14"/>
  <c r="J99" i="14"/>
  <c r="H99" i="14"/>
  <c r="F99" i="14"/>
  <c r="V98" i="14"/>
  <c r="T98" i="14"/>
  <c r="S98" i="14"/>
  <c r="R98" i="14"/>
  <c r="Q98" i="14"/>
  <c r="P98" i="14"/>
  <c r="O98" i="14"/>
  <c r="N98" i="14"/>
  <c r="M98" i="14"/>
  <c r="J98" i="14"/>
  <c r="H98" i="14"/>
  <c r="F98" i="14"/>
  <c r="V97" i="14"/>
  <c r="T97" i="14"/>
  <c r="S97" i="14"/>
  <c r="R97" i="14"/>
  <c r="Q97" i="14"/>
  <c r="P97" i="14"/>
  <c r="O97" i="14"/>
  <c r="N97" i="14"/>
  <c r="M97" i="14"/>
  <c r="J97" i="14"/>
  <c r="H97" i="14"/>
  <c r="F97" i="14"/>
  <c r="V96" i="14"/>
  <c r="T96" i="14"/>
  <c r="S96" i="14"/>
  <c r="R96" i="14"/>
  <c r="Q96" i="14"/>
  <c r="P96" i="14"/>
  <c r="O96" i="14"/>
  <c r="N96" i="14"/>
  <c r="M96" i="14"/>
  <c r="J96" i="14"/>
  <c r="H96" i="14"/>
  <c r="F96" i="14"/>
  <c r="V95" i="14"/>
  <c r="T95" i="14"/>
  <c r="S95" i="14"/>
  <c r="R95" i="14"/>
  <c r="Q95" i="14"/>
  <c r="P95" i="14"/>
  <c r="O95" i="14"/>
  <c r="N95" i="14"/>
  <c r="M95" i="14"/>
  <c r="J95" i="14"/>
  <c r="H95" i="14"/>
  <c r="F95" i="14"/>
  <c r="V94" i="14"/>
  <c r="T94" i="14"/>
  <c r="S94" i="14"/>
  <c r="R94" i="14"/>
  <c r="Q94" i="14"/>
  <c r="P94" i="14"/>
  <c r="O94" i="14"/>
  <c r="N94" i="14"/>
  <c r="M94" i="14"/>
  <c r="J94" i="14"/>
  <c r="H94" i="14"/>
  <c r="F94" i="14"/>
  <c r="V93" i="14"/>
  <c r="T93" i="14"/>
  <c r="S93" i="14"/>
  <c r="R93" i="14"/>
  <c r="Q93" i="14"/>
  <c r="P93" i="14"/>
  <c r="O93" i="14"/>
  <c r="N93" i="14"/>
  <c r="M93" i="14"/>
  <c r="J93" i="14"/>
  <c r="H93" i="14"/>
  <c r="F93" i="14"/>
  <c r="V88" i="14"/>
  <c r="T88" i="14"/>
  <c r="S88" i="14"/>
  <c r="R88" i="14"/>
  <c r="Q88" i="14"/>
  <c r="P88" i="14"/>
  <c r="O88" i="14"/>
  <c r="N88" i="14"/>
  <c r="M88" i="14"/>
  <c r="J88" i="14"/>
  <c r="H88" i="14"/>
  <c r="F88" i="14"/>
  <c r="V87" i="14"/>
  <c r="T87" i="14"/>
  <c r="S87" i="14"/>
  <c r="R87" i="14"/>
  <c r="Q87" i="14"/>
  <c r="P87" i="14"/>
  <c r="O87" i="14"/>
  <c r="N87" i="14"/>
  <c r="M87" i="14"/>
  <c r="J87" i="14"/>
  <c r="H87" i="14"/>
  <c r="F87" i="14"/>
  <c r="V85" i="14"/>
  <c r="T85" i="14"/>
  <c r="S85" i="14"/>
  <c r="R85" i="14"/>
  <c r="Q85" i="14"/>
  <c r="P85" i="14"/>
  <c r="O85" i="14"/>
  <c r="N85" i="14"/>
  <c r="M85" i="14"/>
  <c r="J85" i="14"/>
  <c r="H85" i="14"/>
  <c r="F85" i="14"/>
  <c r="V84" i="14"/>
  <c r="T84" i="14"/>
  <c r="S84" i="14"/>
  <c r="R84" i="14"/>
  <c r="Q84" i="14"/>
  <c r="P84" i="14"/>
  <c r="O84" i="14"/>
  <c r="N84" i="14"/>
  <c r="M84" i="14"/>
  <c r="J84" i="14"/>
  <c r="H84" i="14"/>
  <c r="F84" i="14"/>
  <c r="V83" i="14"/>
  <c r="T83" i="14"/>
  <c r="S83" i="14"/>
  <c r="R83" i="14"/>
  <c r="Q83" i="14"/>
  <c r="P83" i="14"/>
  <c r="O83" i="14"/>
  <c r="N83" i="14"/>
  <c r="M83" i="14"/>
  <c r="J83" i="14"/>
  <c r="H83" i="14"/>
  <c r="F83" i="14"/>
  <c r="V82" i="14"/>
  <c r="T82" i="14"/>
  <c r="S82" i="14"/>
  <c r="R82" i="14"/>
  <c r="Q82" i="14"/>
  <c r="P82" i="14"/>
  <c r="O82" i="14"/>
  <c r="N82" i="14"/>
  <c r="M82" i="14"/>
  <c r="J82" i="14"/>
  <c r="H82" i="14"/>
  <c r="F82" i="14"/>
  <c r="V81" i="14"/>
  <c r="T81" i="14"/>
  <c r="S81" i="14"/>
  <c r="R81" i="14"/>
  <c r="Q81" i="14"/>
  <c r="P81" i="14"/>
  <c r="O81" i="14"/>
  <c r="N81" i="14"/>
  <c r="M81" i="14"/>
  <c r="J81" i="14"/>
  <c r="H81" i="14"/>
  <c r="F81" i="14"/>
  <c r="V79" i="14"/>
  <c r="T79" i="14"/>
  <c r="S79" i="14"/>
  <c r="R79" i="14"/>
  <c r="Q79" i="14"/>
  <c r="P79" i="14"/>
  <c r="O79" i="14"/>
  <c r="N79" i="14"/>
  <c r="M79" i="14"/>
  <c r="J79" i="14"/>
  <c r="H79" i="14"/>
  <c r="F79" i="14"/>
  <c r="V78" i="14"/>
  <c r="T78" i="14"/>
  <c r="S78" i="14"/>
  <c r="R78" i="14"/>
  <c r="Q78" i="14"/>
  <c r="P78" i="14"/>
  <c r="O78" i="14"/>
  <c r="N78" i="14"/>
  <c r="M78" i="14"/>
  <c r="J78" i="14"/>
  <c r="H78" i="14"/>
  <c r="F78" i="14"/>
  <c r="V77" i="14"/>
  <c r="T77" i="14"/>
  <c r="S77" i="14"/>
  <c r="R77" i="14"/>
  <c r="Q77" i="14"/>
  <c r="P77" i="14"/>
  <c r="O77" i="14"/>
  <c r="N77" i="14"/>
  <c r="M77" i="14"/>
  <c r="J77" i="14"/>
  <c r="H77" i="14"/>
  <c r="F77" i="14"/>
  <c r="V76" i="14"/>
  <c r="T76" i="14"/>
  <c r="S76" i="14"/>
  <c r="R76" i="14"/>
  <c r="Q76" i="14"/>
  <c r="P76" i="14"/>
  <c r="O76" i="14"/>
  <c r="N76" i="14"/>
  <c r="M76" i="14"/>
  <c r="J76" i="14"/>
  <c r="H76" i="14"/>
  <c r="F76" i="14"/>
  <c r="V75" i="14"/>
  <c r="T75" i="14"/>
  <c r="S75" i="14"/>
  <c r="R75" i="14"/>
  <c r="Q75" i="14"/>
  <c r="P75" i="14"/>
  <c r="O75" i="14"/>
  <c r="N75" i="14"/>
  <c r="M75" i="14"/>
  <c r="J75" i="14"/>
  <c r="H75" i="14"/>
  <c r="F75" i="14"/>
  <c r="V74" i="14"/>
  <c r="T74" i="14"/>
  <c r="S74" i="14"/>
  <c r="R74" i="14"/>
  <c r="Q74" i="14"/>
  <c r="P74" i="14"/>
  <c r="O74" i="14"/>
  <c r="N74" i="14"/>
  <c r="M74" i="14"/>
  <c r="J74" i="14"/>
  <c r="H74" i="14"/>
  <c r="F74" i="14"/>
  <c r="V73" i="14"/>
  <c r="T73" i="14"/>
  <c r="S73" i="14"/>
  <c r="R73" i="14"/>
  <c r="Q73" i="14"/>
  <c r="P73" i="14"/>
  <c r="O73" i="14"/>
  <c r="N73" i="14"/>
  <c r="M73" i="14"/>
  <c r="J73" i="14"/>
  <c r="H73" i="14"/>
  <c r="F73" i="14"/>
  <c r="V68" i="14"/>
  <c r="T68" i="14"/>
  <c r="S68" i="14"/>
  <c r="R68" i="14"/>
  <c r="Q68" i="14"/>
  <c r="P68" i="14"/>
  <c r="O68" i="14"/>
  <c r="N68" i="14"/>
  <c r="M68" i="14"/>
  <c r="J68" i="14"/>
  <c r="F68" i="14"/>
  <c r="V67" i="14"/>
  <c r="T67" i="14"/>
  <c r="S67" i="14"/>
  <c r="R67" i="14"/>
  <c r="Q67" i="14"/>
  <c r="P67" i="14"/>
  <c r="O67" i="14"/>
  <c r="N67" i="14"/>
  <c r="M67" i="14"/>
  <c r="J67" i="14"/>
  <c r="F67" i="14"/>
  <c r="V66" i="14"/>
  <c r="T66" i="14"/>
  <c r="S66" i="14"/>
  <c r="R66" i="14"/>
  <c r="Q66" i="14"/>
  <c r="P66" i="14"/>
  <c r="O66" i="14"/>
  <c r="N66" i="14"/>
  <c r="M66" i="14"/>
  <c r="J66" i="14"/>
  <c r="F66" i="14"/>
  <c r="V65" i="14"/>
  <c r="T65" i="14"/>
  <c r="S65" i="14"/>
  <c r="R65" i="14"/>
  <c r="Q65" i="14"/>
  <c r="P65" i="14"/>
  <c r="O65" i="14"/>
  <c r="N65" i="14"/>
  <c r="M65" i="14"/>
  <c r="J65" i="14"/>
  <c r="F65" i="14"/>
  <c r="V64" i="14"/>
  <c r="T64" i="14"/>
  <c r="S64" i="14"/>
  <c r="R64" i="14"/>
  <c r="Q64" i="14"/>
  <c r="P64" i="14"/>
  <c r="O64" i="14"/>
  <c r="N64" i="14"/>
  <c r="M64" i="14"/>
  <c r="J64" i="14"/>
  <c r="F64" i="14"/>
  <c r="V62" i="14"/>
  <c r="T62" i="14"/>
  <c r="S62" i="14"/>
  <c r="R62" i="14"/>
  <c r="Q62" i="14"/>
  <c r="P62" i="14"/>
  <c r="O62" i="14"/>
  <c r="N62" i="14"/>
  <c r="M62" i="14"/>
  <c r="J62" i="14"/>
  <c r="F62" i="14"/>
  <c r="V61" i="14"/>
  <c r="T61" i="14"/>
  <c r="S61" i="14"/>
  <c r="R61" i="14"/>
  <c r="Q61" i="14"/>
  <c r="P61" i="14"/>
  <c r="O61" i="14"/>
  <c r="N61" i="14"/>
  <c r="M61" i="14"/>
  <c r="J61" i="14"/>
  <c r="F61" i="14"/>
  <c r="V60" i="14"/>
  <c r="T60" i="14"/>
  <c r="S60" i="14"/>
  <c r="R60" i="14"/>
  <c r="Q60" i="14"/>
  <c r="P60" i="14"/>
  <c r="O60" i="14"/>
  <c r="N60" i="14"/>
  <c r="M60" i="14"/>
  <c r="J60" i="14"/>
  <c r="F60" i="14"/>
  <c r="V57" i="14"/>
  <c r="T57" i="14"/>
  <c r="S57" i="14"/>
  <c r="R57" i="14"/>
  <c r="Q57" i="14"/>
  <c r="P57" i="14"/>
  <c r="O57" i="14"/>
  <c r="N57" i="14"/>
  <c r="M57" i="14"/>
  <c r="J57" i="14"/>
  <c r="F57" i="14"/>
  <c r="V56" i="14"/>
  <c r="T56" i="14"/>
  <c r="S56" i="14"/>
  <c r="R56" i="14"/>
  <c r="Q56" i="14"/>
  <c r="P56" i="14"/>
  <c r="O56" i="14"/>
  <c r="N56" i="14"/>
  <c r="M56" i="14"/>
  <c r="J56" i="14"/>
  <c r="F56" i="14"/>
  <c r="V55" i="14"/>
  <c r="T55" i="14"/>
  <c r="S55" i="14"/>
  <c r="R55" i="14"/>
  <c r="Q55" i="14"/>
  <c r="P55" i="14"/>
  <c r="O55" i="14"/>
  <c r="N55" i="14"/>
  <c r="M55" i="14"/>
  <c r="J55" i="14"/>
  <c r="F55" i="14"/>
  <c r="V54" i="14"/>
  <c r="T54" i="14"/>
  <c r="S54" i="14"/>
  <c r="R54" i="14"/>
  <c r="Q54" i="14"/>
  <c r="P54" i="14"/>
  <c r="O54" i="14"/>
  <c r="N54" i="14"/>
  <c r="M54" i="14"/>
  <c r="J54" i="14"/>
  <c r="F54" i="14"/>
  <c r="V52" i="14"/>
  <c r="T52" i="14"/>
  <c r="S52" i="14"/>
  <c r="R52" i="14"/>
  <c r="Q52" i="14"/>
  <c r="P52" i="14"/>
  <c r="O52" i="14"/>
  <c r="N52" i="14"/>
  <c r="M52" i="14"/>
  <c r="J52" i="14"/>
  <c r="F52" i="14"/>
  <c r="V50" i="14"/>
  <c r="T50" i="14"/>
  <c r="S50" i="14"/>
  <c r="R50" i="14"/>
  <c r="Q50" i="14"/>
  <c r="P50" i="14"/>
  <c r="O50" i="14"/>
  <c r="N50" i="14"/>
  <c r="M50" i="14"/>
  <c r="J50" i="14"/>
  <c r="F50" i="14"/>
  <c r="V48" i="14"/>
  <c r="T48" i="14"/>
  <c r="S48" i="14"/>
  <c r="R48" i="14"/>
  <c r="Q48" i="14"/>
  <c r="P48" i="14"/>
  <c r="O48" i="14"/>
  <c r="N48" i="14"/>
  <c r="M48" i="14"/>
  <c r="J48" i="14"/>
  <c r="F48" i="14"/>
  <c r="V47" i="14"/>
  <c r="T47" i="14"/>
  <c r="S47" i="14"/>
  <c r="R47" i="14"/>
  <c r="Q47" i="14"/>
  <c r="P47" i="14"/>
  <c r="O47" i="14"/>
  <c r="N47" i="14"/>
  <c r="M47" i="14"/>
  <c r="J47" i="14"/>
  <c r="F47" i="14"/>
  <c r="V46" i="14"/>
  <c r="T46" i="14"/>
  <c r="S46" i="14"/>
  <c r="R46" i="14"/>
  <c r="Q46" i="14"/>
  <c r="P46" i="14"/>
  <c r="O46" i="14"/>
  <c r="N46" i="14"/>
  <c r="M46" i="14"/>
  <c r="J46" i="14"/>
  <c r="F46" i="14"/>
  <c r="V45" i="14"/>
  <c r="T45" i="14"/>
  <c r="S45" i="14"/>
  <c r="R45" i="14"/>
  <c r="Q45" i="14"/>
  <c r="P45" i="14"/>
  <c r="O45" i="14"/>
  <c r="N45" i="14"/>
  <c r="M45" i="14"/>
  <c r="J45" i="14"/>
  <c r="F45" i="14"/>
  <c r="V44" i="14"/>
  <c r="T44" i="14"/>
  <c r="S44" i="14"/>
  <c r="R44" i="14"/>
  <c r="Q44" i="14"/>
  <c r="P44" i="14"/>
  <c r="O44" i="14"/>
  <c r="N44" i="14"/>
  <c r="M44" i="14"/>
  <c r="J44" i="14"/>
  <c r="F44" i="14"/>
  <c r="V43" i="14"/>
  <c r="T43" i="14"/>
  <c r="S43" i="14"/>
  <c r="R43" i="14"/>
  <c r="Q43" i="14"/>
  <c r="P43" i="14"/>
  <c r="O43" i="14"/>
  <c r="N43" i="14"/>
  <c r="M43" i="14"/>
  <c r="J43" i="14"/>
  <c r="F43" i="14"/>
  <c r="V41" i="14"/>
  <c r="T41" i="14"/>
  <c r="S41" i="14"/>
  <c r="R41" i="14"/>
  <c r="Q41" i="14"/>
  <c r="P41" i="14"/>
  <c r="O41" i="14"/>
  <c r="N41" i="14"/>
  <c r="M41" i="14"/>
  <c r="J41" i="14"/>
  <c r="F41" i="14"/>
  <c r="V40" i="14"/>
  <c r="T40" i="14"/>
  <c r="S40" i="14"/>
  <c r="R40" i="14"/>
  <c r="Q40" i="14"/>
  <c r="P40" i="14"/>
  <c r="O40" i="14"/>
  <c r="N40" i="14"/>
  <c r="M40" i="14"/>
  <c r="J40" i="14"/>
  <c r="F40" i="14"/>
  <c r="V37" i="14"/>
  <c r="T37" i="14"/>
  <c r="S37" i="14"/>
  <c r="R37" i="14"/>
  <c r="Q37" i="14"/>
  <c r="P37" i="14"/>
  <c r="O37" i="14"/>
  <c r="N37" i="14"/>
  <c r="M37" i="14"/>
  <c r="J37" i="14"/>
  <c r="F37" i="14"/>
  <c r="V36" i="14"/>
  <c r="T36" i="14"/>
  <c r="S36" i="14"/>
  <c r="R36" i="14"/>
  <c r="Q36" i="14"/>
  <c r="P36" i="14"/>
  <c r="O36" i="14"/>
  <c r="N36" i="14"/>
  <c r="M36" i="14"/>
  <c r="J36" i="14"/>
  <c r="F36" i="14"/>
  <c r="V35" i="14"/>
  <c r="T35" i="14"/>
  <c r="S35" i="14"/>
  <c r="R35" i="14"/>
  <c r="Q35" i="14"/>
  <c r="P35" i="14"/>
  <c r="O35" i="14"/>
  <c r="N35" i="14"/>
  <c r="M35" i="14"/>
  <c r="J35" i="14"/>
  <c r="F35" i="14"/>
  <c r="V34" i="14"/>
  <c r="T34" i="14"/>
  <c r="S34" i="14"/>
  <c r="R34" i="14"/>
  <c r="Q34" i="14"/>
  <c r="P34" i="14"/>
  <c r="O34" i="14"/>
  <c r="N34" i="14"/>
  <c r="M34" i="14"/>
  <c r="J34" i="14"/>
  <c r="F34" i="14"/>
  <c r="V32" i="14"/>
  <c r="T32" i="14"/>
  <c r="S32" i="14"/>
  <c r="R32" i="14"/>
  <c r="Q32" i="14"/>
  <c r="P32" i="14"/>
  <c r="O32" i="14"/>
  <c r="N32" i="14"/>
  <c r="M32" i="14"/>
  <c r="J32" i="14"/>
  <c r="F32" i="14"/>
  <c r="V31" i="14"/>
  <c r="T31" i="14"/>
  <c r="S31" i="14"/>
  <c r="R31" i="14"/>
  <c r="Q31" i="14"/>
  <c r="P31" i="14"/>
  <c r="O31" i="14"/>
  <c r="N31" i="14"/>
  <c r="M31" i="14"/>
  <c r="J31" i="14"/>
  <c r="F31" i="14"/>
  <c r="V29" i="14"/>
  <c r="T29" i="14"/>
  <c r="S29" i="14"/>
  <c r="R29" i="14"/>
  <c r="Q29" i="14"/>
  <c r="P29" i="14"/>
  <c r="O29" i="14"/>
  <c r="N29" i="14"/>
  <c r="M29" i="14"/>
  <c r="J29" i="14"/>
  <c r="F29" i="14"/>
  <c r="V28" i="14"/>
  <c r="T28" i="14"/>
  <c r="S28" i="14"/>
  <c r="R28" i="14"/>
  <c r="Q28" i="14"/>
  <c r="P28" i="14"/>
  <c r="O28" i="14"/>
  <c r="N28" i="14"/>
  <c r="M28" i="14"/>
  <c r="J28" i="14"/>
  <c r="F28" i="14"/>
  <c r="V27" i="14"/>
  <c r="T27" i="14"/>
  <c r="S27" i="14"/>
  <c r="R27" i="14"/>
  <c r="Q27" i="14"/>
  <c r="P27" i="14"/>
  <c r="O27" i="14"/>
  <c r="N27" i="14"/>
  <c r="M27" i="14"/>
  <c r="J27" i="14"/>
  <c r="F27" i="14"/>
  <c r="V26" i="14"/>
  <c r="T26" i="14"/>
  <c r="S26" i="14"/>
  <c r="R26" i="14"/>
  <c r="Q26" i="14"/>
  <c r="P26" i="14"/>
  <c r="O26" i="14"/>
  <c r="N26" i="14"/>
  <c r="M26" i="14"/>
  <c r="J26" i="14"/>
  <c r="F26" i="14"/>
  <c r="V25" i="14"/>
  <c r="T25" i="14"/>
  <c r="S25" i="14"/>
  <c r="R25" i="14"/>
  <c r="Q25" i="14"/>
  <c r="P25" i="14"/>
  <c r="O25" i="14"/>
  <c r="N25" i="14"/>
  <c r="M25" i="14"/>
  <c r="J25" i="14"/>
  <c r="F25" i="14"/>
  <c r="V24" i="14"/>
  <c r="T24" i="14"/>
  <c r="S24" i="14"/>
  <c r="R24" i="14"/>
  <c r="Q24" i="14"/>
  <c r="P24" i="14"/>
  <c r="O24" i="14"/>
  <c r="N24" i="14"/>
  <c r="M24" i="14"/>
  <c r="J24" i="14"/>
  <c r="F24" i="14"/>
  <c r="V22" i="14"/>
  <c r="T22" i="14"/>
  <c r="S22" i="14"/>
  <c r="R22" i="14"/>
  <c r="Q22" i="14"/>
  <c r="P22" i="14"/>
  <c r="O22" i="14"/>
  <c r="N22" i="14"/>
  <c r="M22" i="14"/>
  <c r="J22" i="14"/>
  <c r="F22" i="14"/>
  <c r="V21" i="14"/>
  <c r="T21" i="14"/>
  <c r="S21" i="14"/>
  <c r="R21" i="14"/>
  <c r="Q21" i="14"/>
  <c r="P21" i="14"/>
  <c r="O21" i="14"/>
  <c r="N21" i="14"/>
  <c r="M21" i="14"/>
  <c r="J21" i="14"/>
  <c r="F21" i="14"/>
  <c r="V20" i="14"/>
  <c r="T20" i="14"/>
  <c r="S20" i="14"/>
  <c r="R20" i="14"/>
  <c r="Q20" i="14"/>
  <c r="P20" i="14"/>
  <c r="O20" i="14"/>
  <c r="N20" i="14"/>
  <c r="M20" i="14"/>
  <c r="J20" i="14"/>
  <c r="F20" i="14"/>
  <c r="V18" i="14"/>
  <c r="T18" i="14"/>
  <c r="S18" i="14"/>
  <c r="R18" i="14"/>
  <c r="Q18" i="14"/>
  <c r="P18" i="14"/>
  <c r="O18" i="14"/>
  <c r="N18" i="14"/>
  <c r="M18" i="14"/>
  <c r="J18" i="14"/>
  <c r="F18" i="14"/>
  <c r="V17" i="14"/>
  <c r="T17" i="14"/>
  <c r="S17" i="14"/>
  <c r="R17" i="14"/>
  <c r="Q17" i="14"/>
  <c r="P17" i="14"/>
  <c r="O17" i="14"/>
  <c r="N17" i="14"/>
  <c r="M17" i="14"/>
  <c r="J17" i="14"/>
  <c r="F17" i="14"/>
  <c r="V16" i="14"/>
  <c r="T16" i="14"/>
  <c r="S16" i="14"/>
  <c r="R16" i="14"/>
  <c r="Q16" i="14"/>
  <c r="P16" i="14"/>
  <c r="O16" i="14"/>
  <c r="N16" i="14"/>
  <c r="M16" i="14"/>
  <c r="J16" i="14"/>
  <c r="F16" i="14"/>
  <c r="V14" i="14"/>
  <c r="T14" i="14"/>
  <c r="S14" i="14"/>
  <c r="R14" i="14"/>
  <c r="Q14" i="14"/>
  <c r="P14" i="14"/>
  <c r="O14" i="14"/>
  <c r="N14" i="14"/>
  <c r="M14" i="14"/>
  <c r="J14" i="14"/>
  <c r="F14" i="14"/>
  <c r="V13" i="14"/>
  <c r="T13" i="14"/>
  <c r="S13" i="14"/>
  <c r="R13" i="14"/>
  <c r="Q13" i="14"/>
  <c r="P13" i="14"/>
  <c r="O13" i="14"/>
  <c r="N13" i="14"/>
  <c r="M13" i="14"/>
  <c r="J13" i="14"/>
  <c r="F13" i="14"/>
  <c r="V12" i="14"/>
  <c r="T12" i="14"/>
  <c r="S12" i="14"/>
  <c r="R12" i="14"/>
  <c r="Q12" i="14"/>
  <c r="P12" i="14"/>
  <c r="O12" i="14"/>
  <c r="N12" i="14"/>
  <c r="M12" i="14"/>
  <c r="J12" i="14"/>
  <c r="F12" i="14"/>
  <c r="V11" i="14"/>
  <c r="T11" i="14"/>
  <c r="S11" i="14"/>
  <c r="R11" i="14"/>
  <c r="Q11" i="14"/>
  <c r="P11" i="14"/>
  <c r="O11" i="14"/>
  <c r="N11" i="14"/>
  <c r="M11" i="14"/>
  <c r="J11" i="14"/>
  <c r="F11" i="14"/>
  <c r="V10" i="14"/>
  <c r="T10" i="14"/>
  <c r="S10" i="14"/>
  <c r="R10" i="14"/>
  <c r="Q10" i="14"/>
  <c r="P10" i="14"/>
  <c r="O10" i="14"/>
  <c r="N10" i="14"/>
  <c r="M10" i="14"/>
  <c r="J10" i="14"/>
  <c r="F10" i="14"/>
  <c r="V8" i="14"/>
  <c r="T8" i="14"/>
  <c r="S8" i="14"/>
  <c r="R8" i="14"/>
  <c r="Q8" i="14"/>
  <c r="P8" i="14"/>
  <c r="O8" i="14"/>
  <c r="N8" i="14"/>
  <c r="M8" i="14"/>
  <c r="J8" i="14"/>
  <c r="F8" i="14"/>
  <c r="V7" i="14"/>
  <c r="T7" i="14"/>
  <c r="S7" i="14"/>
  <c r="R7" i="14"/>
  <c r="Q7" i="14"/>
  <c r="P7" i="14"/>
  <c r="O7" i="14"/>
  <c r="N7" i="14"/>
  <c r="M7" i="14"/>
  <c r="J7" i="14"/>
  <c r="F7" i="14"/>
  <c r="V6" i="14"/>
  <c r="T6" i="14"/>
  <c r="S6" i="14"/>
  <c r="R6" i="14"/>
  <c r="Q6" i="14"/>
  <c r="P6" i="14"/>
  <c r="O6" i="14"/>
  <c r="N6" i="14"/>
  <c r="M6" i="14"/>
  <c r="J6" i="14"/>
  <c r="F6" i="14"/>
  <c r="N92" i="14" l="1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S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S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S38" i="13"/>
  <c r="Q38" i="13"/>
  <c r="M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S120" i="13"/>
  <c r="Q120" i="13"/>
  <c r="M120" i="13"/>
  <c r="V38" i="13"/>
  <c r="T38" i="13"/>
  <c r="R38" i="13"/>
  <c r="P38" i="13"/>
  <c r="N38" i="13"/>
  <c r="J38" i="13"/>
  <c r="F38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F122" i="13"/>
  <c r="W81" i="13"/>
  <c r="S81" i="13"/>
  <c r="N81" i="13"/>
  <c r="J81" i="13"/>
  <c r="F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S52" i="13"/>
  <c r="P52" i="13"/>
  <c r="N52" i="13"/>
  <c r="L52" i="13"/>
  <c r="J52" i="13"/>
  <c r="H52" i="13"/>
  <c r="F52" i="13"/>
  <c r="W39" i="13"/>
  <c r="S39" i="13"/>
  <c r="P39" i="13"/>
  <c r="N39" i="13"/>
  <c r="L39" i="13"/>
  <c r="J39" i="13"/>
  <c r="H39" i="13"/>
  <c r="F39" i="13"/>
  <c r="W37" i="13"/>
  <c r="W121" i="13"/>
  <c r="S121" i="13"/>
  <c r="P121" i="13"/>
  <c r="N121" i="13"/>
  <c r="L121" i="13"/>
  <c r="J121" i="13"/>
  <c r="H121" i="13"/>
  <c r="F121" i="13"/>
  <c r="W119" i="13"/>
  <c r="S119" i="13"/>
  <c r="P119" i="13"/>
  <c r="N119" i="13"/>
  <c r="L119" i="13"/>
  <c r="J119" i="13"/>
  <c r="H119" i="13"/>
  <c r="F119" i="13"/>
  <c r="W118" i="13"/>
  <c r="S118" i="13"/>
  <c r="P118" i="13"/>
  <c r="N118" i="13"/>
  <c r="L118" i="13"/>
  <c r="J118" i="13"/>
  <c r="H118" i="13"/>
  <c r="F118" i="13"/>
  <c r="W93" i="13"/>
  <c r="S93" i="13"/>
  <c r="P93" i="13"/>
  <c r="N93" i="13"/>
  <c r="L93" i="13"/>
  <c r="J93" i="13"/>
  <c r="H93" i="13"/>
  <c r="F93" i="13"/>
  <c r="W80" i="13"/>
  <c r="S80" i="13"/>
  <c r="P80" i="13"/>
  <c r="N80" i="13"/>
  <c r="L80" i="13"/>
  <c r="J80" i="13"/>
  <c r="H80" i="13"/>
  <c r="F80" i="13"/>
  <c r="W78" i="13"/>
  <c r="S78" i="13"/>
  <c r="P78" i="13"/>
  <c r="N78" i="13"/>
  <c r="L78" i="13"/>
  <c r="J78" i="13"/>
  <c r="H78" i="13"/>
  <c r="F78" i="13"/>
  <c r="W77" i="13"/>
  <c r="S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S37" i="13"/>
  <c r="P37" i="13"/>
  <c r="N37" i="13"/>
  <c r="L37" i="13"/>
  <c r="J37" i="13"/>
  <c r="H37" i="13"/>
  <c r="F37" i="13"/>
  <c r="W36" i="13"/>
  <c r="S36" i="13"/>
  <c r="P36" i="13"/>
  <c r="N36" i="13"/>
  <c r="L36" i="13"/>
  <c r="J36" i="13"/>
  <c r="H36" i="13"/>
  <c r="F36" i="13"/>
  <c r="W11" i="13"/>
  <c r="S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38" i="13" l="1"/>
  <c r="E120" i="13"/>
  <c r="E78" i="13"/>
  <c r="E79" i="13"/>
  <c r="U93" i="13"/>
  <c r="U121" i="13"/>
  <c r="U80" i="13"/>
  <c r="U122" i="13"/>
  <c r="U81" i="13"/>
  <c r="U52" i="13"/>
  <c r="U36" i="13"/>
  <c r="U38" i="13"/>
  <c r="U39" i="13"/>
  <c r="U119" i="13"/>
  <c r="U78" i="13"/>
  <c r="U11" i="13"/>
  <c r="U120" i="13"/>
  <c r="U79" i="13"/>
  <c r="U37" i="13"/>
  <c r="U118" i="13"/>
  <c r="U77" i="13"/>
  <c r="I120" i="13"/>
  <c r="I79" i="13"/>
  <c r="I122" i="13"/>
  <c r="I81" i="13"/>
  <c r="I38" i="13"/>
  <c r="I52" i="13"/>
  <c r="I39" i="13"/>
  <c r="I121" i="13"/>
  <c r="I119" i="13"/>
  <c r="I118" i="13"/>
  <c r="I93" i="13"/>
  <c r="I80" i="13"/>
  <c r="I78" i="13"/>
  <c r="I77" i="13"/>
  <c r="I37" i="13"/>
  <c r="I36" i="13"/>
  <c r="I11" i="13"/>
  <c r="K79" i="13"/>
  <c r="K81" i="13"/>
  <c r="K121" i="13"/>
  <c r="K80" i="13"/>
  <c r="K120" i="13"/>
  <c r="K119" i="13"/>
  <c r="K78" i="13"/>
  <c r="K37" i="13"/>
  <c r="K38" i="13"/>
  <c r="K122" i="13"/>
  <c r="K118" i="13"/>
  <c r="K77" i="13"/>
  <c r="K52" i="13"/>
  <c r="K36" i="13"/>
  <c r="K93" i="13"/>
  <c r="K39" i="13"/>
  <c r="K11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D120" i="13" s="1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38" i="13" l="1"/>
  <c r="D122" i="13"/>
  <c r="D78" i="13"/>
  <c r="D79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T86" i="14"/>
  <c r="M86" i="14"/>
  <c r="F59" i="14" l="1"/>
  <c r="S59" i="14"/>
  <c r="N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8" i="14" l="1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66" i="14"/>
  <c r="E61" i="14"/>
  <c r="E52" i="14"/>
  <c r="E46" i="14"/>
  <c r="E41" i="14"/>
  <c r="E35" i="14"/>
  <c r="E29" i="14"/>
  <c r="E25" i="14"/>
  <c r="E20" i="14"/>
  <c r="E17" i="14"/>
  <c r="E14" i="14"/>
  <c r="E10" i="14"/>
  <c r="E7" i="14"/>
  <c r="E65" i="14"/>
  <c r="E56" i="14"/>
  <c r="E50" i="14"/>
  <c r="E49" i="14" s="1"/>
  <c r="E45" i="14"/>
  <c r="E40" i="14"/>
  <c r="E34" i="14"/>
  <c r="E26" i="14"/>
  <c r="E18" i="14"/>
  <c r="E13" i="14"/>
  <c r="E8" i="14"/>
  <c r="E67" i="14"/>
  <c r="E62" i="14"/>
  <c r="E60" i="14"/>
  <c r="E54" i="14"/>
  <c r="E47" i="14"/>
  <c r="E43" i="14"/>
  <c r="E36" i="14"/>
  <c r="E31" i="14"/>
  <c r="E28" i="14"/>
  <c r="E24" i="14"/>
  <c r="E21" i="14"/>
  <c r="E16" i="14"/>
  <c r="E11" i="14"/>
  <c r="E6" i="14"/>
  <c r="E68" i="14"/>
  <c r="E64" i="14"/>
  <c r="E57" i="14"/>
  <c r="E55" i="14"/>
  <c r="E48" i="14"/>
  <c r="E44" i="14"/>
  <c r="E37" i="14"/>
  <c r="E32" i="14"/>
  <c r="E27" i="14"/>
  <c r="E22" i="14"/>
  <c r="E12" i="14"/>
  <c r="U65" i="14"/>
  <c r="U60" i="14"/>
  <c r="U54" i="14"/>
  <c r="U47" i="14"/>
  <c r="U43" i="14"/>
  <c r="U36" i="14"/>
  <c r="U31" i="14"/>
  <c r="U26" i="14"/>
  <c r="U21" i="14"/>
  <c r="U16" i="14"/>
  <c r="U11" i="14"/>
  <c r="U6" i="14"/>
  <c r="U8" i="14"/>
  <c r="U32" i="14"/>
  <c r="U68" i="14"/>
  <c r="U64" i="14"/>
  <c r="U57" i="14"/>
  <c r="U52" i="14"/>
  <c r="U46" i="14"/>
  <c r="U41" i="14"/>
  <c r="U35" i="14"/>
  <c r="U29" i="14"/>
  <c r="U25" i="14"/>
  <c r="U20" i="14"/>
  <c r="U14" i="14"/>
  <c r="U10" i="14"/>
  <c r="U66" i="14"/>
  <c r="U48" i="14"/>
  <c r="U44" i="14"/>
  <c r="U37" i="14"/>
  <c r="U67" i="14"/>
  <c r="U62" i="14"/>
  <c r="U56" i="14"/>
  <c r="U50" i="14"/>
  <c r="U45" i="14"/>
  <c r="U40" i="14"/>
  <c r="U34" i="14"/>
  <c r="U28" i="14"/>
  <c r="U24" i="14"/>
  <c r="U18" i="14"/>
  <c r="U13" i="14"/>
  <c r="U27" i="14"/>
  <c r="U12" i="14"/>
  <c r="U7" i="14"/>
  <c r="U61" i="14"/>
  <c r="U55" i="14"/>
  <c r="U22" i="14"/>
  <c r="U17" i="14"/>
  <c r="U93" i="14"/>
  <c r="U79" i="14"/>
  <c r="U108" i="14"/>
  <c r="U105" i="14"/>
  <c r="U103" i="14"/>
  <c r="U101" i="14"/>
  <c r="U98" i="14"/>
  <c r="U96" i="14"/>
  <c r="U94" i="14"/>
  <c r="U88" i="14"/>
  <c r="U85" i="14"/>
  <c r="U83" i="14"/>
  <c r="U81" i="14"/>
  <c r="U78" i="14"/>
  <c r="U76" i="14"/>
  <c r="U74" i="14"/>
  <c r="U87" i="14"/>
  <c r="U82" i="14"/>
  <c r="U77" i="14"/>
  <c r="U95" i="14"/>
  <c r="U84" i="14"/>
  <c r="U75" i="14"/>
  <c r="U107" i="14"/>
  <c r="U104" i="14"/>
  <c r="U102" i="14"/>
  <c r="U99" i="14"/>
  <c r="U97" i="14"/>
  <c r="U73" i="14"/>
  <c r="K105" i="14"/>
  <c r="K101" i="14"/>
  <c r="K96" i="14"/>
  <c r="K88" i="14"/>
  <c r="K83" i="14"/>
  <c r="K78" i="14"/>
  <c r="K74" i="14"/>
  <c r="K87" i="14"/>
  <c r="K107" i="14"/>
  <c r="K102" i="14"/>
  <c r="K97" i="14"/>
  <c r="K93" i="14"/>
  <c r="K84" i="14"/>
  <c r="K79" i="14"/>
  <c r="K75" i="14"/>
  <c r="K77" i="14"/>
  <c r="K108" i="14"/>
  <c r="K103" i="14"/>
  <c r="K98" i="14"/>
  <c r="K94" i="14"/>
  <c r="K85" i="14"/>
  <c r="K81" i="14"/>
  <c r="K76" i="14"/>
  <c r="K82" i="14"/>
  <c r="K73" i="14"/>
  <c r="K104" i="14"/>
  <c r="K99" i="14"/>
  <c r="K95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7" i="14"/>
  <c r="I34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32" i="14"/>
  <c r="I22" i="14"/>
  <c r="I17" i="14"/>
  <c r="I12" i="14"/>
  <c r="I66" i="14"/>
  <c r="I61" i="14"/>
  <c r="I55" i="14"/>
  <c r="I48" i="14"/>
  <c r="I44" i="14"/>
  <c r="I37" i="14"/>
  <c r="I7" i="14"/>
  <c r="I28" i="14"/>
  <c r="I13" i="14"/>
  <c r="I67" i="14"/>
  <c r="I62" i="14"/>
  <c r="I56" i="14"/>
  <c r="I50" i="14"/>
  <c r="I45" i="14"/>
  <c r="I40" i="14"/>
  <c r="I24" i="14"/>
  <c r="I18" i="14"/>
  <c r="I8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65" i="14"/>
  <c r="G60" i="14"/>
  <c r="G59" i="14" s="1"/>
  <c r="G54" i="14"/>
  <c r="G47" i="14"/>
  <c r="G43" i="14"/>
  <c r="G36" i="14"/>
  <c r="G31" i="14"/>
  <c r="G26" i="14"/>
  <c r="G21" i="14"/>
  <c r="G16" i="14"/>
  <c r="G11" i="14"/>
  <c r="G6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D35" i="14" s="1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68" i="14" l="1"/>
  <c r="E39" i="14"/>
  <c r="U106" i="14"/>
  <c r="K86" i="14"/>
  <c r="D95" i="14"/>
  <c r="D28" i="14"/>
  <c r="D27" i="14"/>
  <c r="D48" i="14"/>
  <c r="D29" i="14"/>
  <c r="D56" i="14"/>
  <c r="D32" i="14"/>
  <c r="D55" i="14"/>
  <c r="D44" i="14"/>
  <c r="D66" i="14"/>
  <c r="D57" i="14"/>
  <c r="D25" i="14"/>
  <c r="D46" i="14"/>
  <c r="D21" i="14"/>
  <c r="E106" i="14"/>
  <c r="E100" i="14"/>
  <c r="E30" i="14"/>
  <c r="E33" i="14"/>
  <c r="E92" i="14"/>
  <c r="E42" i="14"/>
  <c r="D61" i="14"/>
  <c r="D83" i="14"/>
  <c r="D102" i="14"/>
  <c r="U86" i="14"/>
  <c r="D18" i="14"/>
  <c r="D62" i="14"/>
  <c r="D17" i="14"/>
  <c r="D20" i="14"/>
  <c r="D41" i="14"/>
  <c r="D45" i="14"/>
  <c r="D67" i="14"/>
  <c r="D22" i="14"/>
  <c r="U100" i="14"/>
  <c r="U59" i="14"/>
  <c r="U92" i="14"/>
  <c r="D85" i="14"/>
  <c r="D108" i="14"/>
  <c r="D16" i="14"/>
  <c r="D36" i="14"/>
  <c r="D60" i="14"/>
  <c r="G9" i="14"/>
  <c r="D37" i="14"/>
  <c r="K59" i="14"/>
  <c r="K92" i="14"/>
  <c r="K100" i="14"/>
  <c r="K106" i="14"/>
  <c r="D6" i="14"/>
  <c r="D26" i="14"/>
  <c r="D47" i="14"/>
  <c r="D31" i="14"/>
  <c r="D54" i="14"/>
  <c r="D43" i="14"/>
  <c r="D65" i="14"/>
  <c r="I86" i="14"/>
  <c r="I92" i="14"/>
  <c r="I106" i="14"/>
  <c r="I59" i="14"/>
  <c r="I100" i="14"/>
  <c r="W106" i="14"/>
  <c r="D75" i="14"/>
  <c r="D103" i="14"/>
  <c r="G86" i="14"/>
  <c r="G92" i="14"/>
  <c r="G106" i="14"/>
  <c r="G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<sst xmlns="http://schemas.openxmlformats.org/spreadsheetml/2006/main" count="4982" uniqueCount="2340">
  <si>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</si>
  <si>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</si>
  <si>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</si>
  <si>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</si>
  <si>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</si>
  <si>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</si>
  <si>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</si>
  <si>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</si>
  <si>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</si>
  <si>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</si>
  <si>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</si>
  <si>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</si>
  <si>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</si>
  <si>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</si>
  <si>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</si>
  <si>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</si>
  <si>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</si>
  <si>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</si>
  <si>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</si>
  <si>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</si>
  <si>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</si>
  <si>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</si>
  <si>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</si>
  <si>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</si>
  <si>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</si>
  <si>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</si>
  <si>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</si>
  <si>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</si>
  <si>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</si>
  <si>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</si>
  <si>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</si>
  <si>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</si>
  <si>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</si>
  <si>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</si>
  <si>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</si>
  <si>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</si>
  <si>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</si>
  <si>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</si>
  <si>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</si>
  <si>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</si>
  <si>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</si>
  <si>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</si>
  <si>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</si>
  <si>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</si>
  <si>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</si>
  <si>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</si>
  <si>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</si>
  <si>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</si>
  <si>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</si>
  <si>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</si>
  <si>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</si>
  <si>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</si>
  <si>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</si>
  <si>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</si>
  <si>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</si>
  <si>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</si>
  <si>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</si>
  <si>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</si>
  <si>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</si>
  <si>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</si>
  <si>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</si>
  <si>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</si>
  <si>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</si>
  <si>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</si>
  <si>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</si>
  <si>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</si>
  <si>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</si>
  <si>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</si>
  <si>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</si>
  <si>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</si>
  <si>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</si>
  <si>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</si>
  <si>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</si>
  <si>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</si>
  <si>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</si>
  <si>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</si>
  <si>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</si>
  <si>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</si>
  <si>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</si>
  <si>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</si>
  <si>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</si>
  <si>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</si>
  <si>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</si>
  <si>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</si>
  <si>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</si>
  <si>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</si>
  <si>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</si>
  <si>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</si>
  <si>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</si>
  <si>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</si>
  <si>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</si>
  <si>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</si>
  <si>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</si>
  <si>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</si>
  <si>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</si>
  <si>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</si>
  <si>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</si>
  <si>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</si>
  <si>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</si>
  <si>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</si>
  <si>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</si>
  <si>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</si>
  <si>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</si>
  <si>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</si>
  <si>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</si>
  <si>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</si>
  <si>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</si>
  <si>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</si>
  <si>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</si>
  <si>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</si>
  <si>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</si>
  <si>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</si>
  <si>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</si>
  <si>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</si>
  <si>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</si>
  <si>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</si>
  <si>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</si>
  <si>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</si>
  <si>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</si>
  <si>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</si>
  <si>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</si>
  <si>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</si>
  <si>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</si>
  <si>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</si>
  <si>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</si>
  <si>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</si>
  <si>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</si>
  <si>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</si>
  <si>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</si>
  <si>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</si>
  <si>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</si>
  <si>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</si>
  <si>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</si>
  <si>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</si>
  <si>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</si>
  <si>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</si>
  <si>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</si>
  <si>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</si>
  <si>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</si>
  <si>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</si>
  <si>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</si>
  <si>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</si>
  <si>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</si>
  <si>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</si>
  <si>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</si>
  <si>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</si>
  <si>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</si>
  <si>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</si>
  <si>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</si>
  <si>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</si>
  <si>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</si>
  <si>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</si>
  <si>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</si>
  <si>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</si>
  <si>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</si>
  <si>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</si>
  <si>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</si>
  <si>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</si>
  <si>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</si>
  <si>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</si>
  <si>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</si>
  <si>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</si>
  <si>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</si>
  <si>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</si>
  <si>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</si>
  <si>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</si>
  <si>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</si>
  <si>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</si>
  <si>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</si>
  <si>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</si>
  <si>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</si>
  <si>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</si>
  <si>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</si>
  <si>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</si>
  <si>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</si>
  <si>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</si>
  <si>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</si>
  <si>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</si>
  <si>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</si>
  <si>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</si>
  <si>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</si>
  <si>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</si>
  <si>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</si>
  <si>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</si>
  <si>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</si>
  <si>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</si>
  <si>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</si>
  <si>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</si>
  <si>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</si>
  <si>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</si>
  <si>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</si>
  <si>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</si>
  <si>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</si>
  <si>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</si>
  <si>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</si>
  <si>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</si>
  <si>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</si>
  <si>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</si>
  <si>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</si>
  <si>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</si>
  <si>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</si>
  <si>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</si>
  <si>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</si>
  <si>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</si>
  <si>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</si>
  <si>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</si>
  <si>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</si>
  <si>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</si>
  <si>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</si>
  <si>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</si>
  <si>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</si>
  <si>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</si>
  <si>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</si>
  <si>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</si>
  <si>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</si>
  <si>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</si>
  <si>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</si>
  <si>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</si>
  <si>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</si>
  <si>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</si>
  <si>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</si>
  <si>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</si>
  <si>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</si>
  <si>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</si>
  <si>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</si>
  <si>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</si>
  <si>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</si>
  <si>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</si>
  <si>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</si>
  <si>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</si>
  <si>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</si>
  <si>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</si>
  <si>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</si>
  <si>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</si>
  <si>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</si>
  <si>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</si>
  <si>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</si>
  <si>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</si>
  <si>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</si>
  <si>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</si>
  <si>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</si>
  <si>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</si>
  <si>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</si>
  <si>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</si>
  <si>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</si>
  <si>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</si>
  <si>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</si>
  <si>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</si>
  <si>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</si>
  <si>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</si>
  <si>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</si>
  <si>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</si>
  <si>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</si>
  <si>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</si>
  <si>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</si>
  <si>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</si>
  <si>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</si>
  <si>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</si>
  <si>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</si>
  <si>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</si>
  <si>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</si>
  <si>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</si>
  <si>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</si>
  <si>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</si>
  <si>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</si>
  <si>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</si>
  <si>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</si>
  <si>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</si>
  <si>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</si>
  <si>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</si>
  <si>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</si>
  <si>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</si>
  <si>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</si>
  <si>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</si>
  <si>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</si>
  <si>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</si>
  <si>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</si>
  <si>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</si>
  <si>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</si>
  <si>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</si>
  <si>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</si>
  <si>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</si>
  <si>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</si>
  <si>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</si>
  <si>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</si>
  <si>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</si>
  <si>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</si>
  <si>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</si>
  <si>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</si>
  <si>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</si>
  <si>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</si>
  <si>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</si>
  <si>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</si>
  <si>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</si>
  <si>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</si>
  <si>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</si>
  <si>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</si>
  <si>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</si>
  <si>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</si>
  <si>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</si>
  <si>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</si>
  <si>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</si>
  <si>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</si>
  <si>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</si>
  <si>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</si>
  <si>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</si>
  <si>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</si>
  <si>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</si>
  <si>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</si>
  <si>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</si>
  <si>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</si>
  <si>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</si>
  <si>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</si>
  <si>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</si>
  <si>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</si>
  <si>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</si>
  <si>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</si>
  <si>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</si>
  <si>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</si>
  <si>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</si>
  <si>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</si>
  <si>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</si>
  <si>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</si>
  <si>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</si>
  <si>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</si>
  <si>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</si>
  <si>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</si>
  <si>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</si>
  <si>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</si>
  <si>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</si>
  <si>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</si>
  <si>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</si>
  <si>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</si>
  <si>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</si>
  <si>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</si>
  <si>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</si>
  <si>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</si>
  <si>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</si>
  <si>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</si>
  <si>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</si>
  <si>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</si>
  <si>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</si>
  <si>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</si>
  <si>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</si>
  <si>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</si>
  <si>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</si>
  <si>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</si>
  <si>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</si>
  <si>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</si>
  <si>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</si>
  <si>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</si>
  <si>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</si>
  <si>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</si>
  <si>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</si>
  <si>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</si>
  <si>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</si>
  <si>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</si>
  <si>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</si>
  <si>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</si>
  <si>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</si>
  <si>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</si>
  <si>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</si>
  <si>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</si>
  <si>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</si>
  <si>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</si>
  <si>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</si>
  <si>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</si>
  <si>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</si>
  <si>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</si>
  <si>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</si>
  <si>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</si>
  <si>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</si>
  <si>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</si>
  <si>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</si>
  <si>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</si>
  <si>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</si>
  <si>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</si>
  <si>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</si>
  <si>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</si>
  <si>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</si>
  <si>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</si>
  <si>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</si>
  <si>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</si>
  <si>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</si>
  <si>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</si>
  <si>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</si>
  <si>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</si>
  <si>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</si>
  <si>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</si>
  <si>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</si>
  <si>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</si>
  <si>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</si>
  <si>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</si>
  <si>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</si>
  <si>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</si>
  <si>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</si>
  <si>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</si>
  <si>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</si>
  <si>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</si>
  <si>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</si>
  <si>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</si>
  <si>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</si>
  <si>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</si>
  <si>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</si>
  <si>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</si>
  <si>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</si>
  <si>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</si>
  <si>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</si>
  <si>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</si>
  <si>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</si>
  <si>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</si>
  <si>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</si>
  <si>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</si>
  <si>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</si>
  <si>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</si>
  <si>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</si>
  <si>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</si>
  <si>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</si>
  <si>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</si>
  <si>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</si>
  <si>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</si>
  <si>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</si>
  <si>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</si>
  <si>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</si>
  <si>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</si>
  <si>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</si>
  <si>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</si>
  <si>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</si>
  <si>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</si>
  <si>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</si>
  <si>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</si>
  <si>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</si>
  <si>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</si>
  <si>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</si>
  <si>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</si>
  <si>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</si>
  <si>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</si>
  <si>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</si>
  <si>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</si>
  <si>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</si>
  <si>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</si>
  <si>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</si>
  <si>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</si>
  <si>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</si>
  <si>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</si>
  <si>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</si>
  <si>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</si>
  <si>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</si>
  <si>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</si>
  <si>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</si>
  <si>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</si>
  <si>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</si>
  <si>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</si>
  <si>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</si>
  <si>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</si>
  <si>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</si>
  <si>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</si>
  <si>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</si>
  <si>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</si>
  <si>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</si>
  <si>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</si>
  <si>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</si>
  <si>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</si>
  <si>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</si>
  <si>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</si>
  <si>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</si>
  <si>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</si>
  <si>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</si>
  <si>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</si>
  <si>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</si>
  <si>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</si>
  <si>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</si>
  <si>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</si>
  <si>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</si>
  <si>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</si>
  <si>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</si>
  <si>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</si>
  <si>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</si>
  <si>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</si>
  <si>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</si>
  <si>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</si>
  <si>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</si>
  <si>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</si>
  <si>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</si>
  <si>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</si>
  <si>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</si>
  <si>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</si>
  <si>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</si>
  <si>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</si>
  <si>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</si>
  <si>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</si>
  <si>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</si>
  <si>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</si>
  <si>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</si>
  <si>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</si>
  <si>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</si>
  <si>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</si>
  <si>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</si>
  <si>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</si>
  <si>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</si>
  <si>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</si>
  <si>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</si>
  <si>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</si>
  <si>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</si>
  <si>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</si>
  <si>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</si>
  <si>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</si>
  <si>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</si>
  <si>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</si>
  <si>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</si>
  <si>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</si>
  <si>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</si>
  <si>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</si>
  <si>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</si>
  <si>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</si>
  <si>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</si>
  <si>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</si>
  <si>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</si>
  <si>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</si>
  <si>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</si>
  <si>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</si>
  <si>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</si>
  <si>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</si>
  <si>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</si>
  <si>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</si>
  <si>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</si>
  <si>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</si>
  <si>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</si>
  <si>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</si>
  <si>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</si>
  <si>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</si>
  <si>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</si>
  <si>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</si>
  <si>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</si>
  <si>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</si>
  <si>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</si>
  <si>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</si>
  <si>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</si>
  <si>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</si>
  <si>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</si>
  <si>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</si>
  <si>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</si>
  <si>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</si>
  <si>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</si>
  <si>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</si>
  <si>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</si>
  <si>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</si>
  <si>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</si>
  <si>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</si>
  <si>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</si>
  <si>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</si>
  <si>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</si>
  <si>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</si>
  <si>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</si>
  <si>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</si>
  <si>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</si>
  <si>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</si>
  <si>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</si>
  <si>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</si>
  <si>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</si>
  <si>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</si>
  <si>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</si>
  <si>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</si>
  <si>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</si>
  <si>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</si>
  <si>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</si>
  <si>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</si>
  <si>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</si>
  <si>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</si>
  <si>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</si>
  <si>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</si>
  <si>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</si>
  <si>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</si>
  <si>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</si>
  <si>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</si>
  <si>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</si>
  <si>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</si>
  <si>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</si>
  <si>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</si>
  <si>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</si>
  <si>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</si>
  <si>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</si>
  <si>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</si>
  <si>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</si>
  <si>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</si>
  <si>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</si>
  <si>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</si>
  <si>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</si>
  <si>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</si>
  <si>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</si>
  <si>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</si>
  <si>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</si>
  <si>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</si>
  <si>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</si>
  <si>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</si>
  <si>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</si>
  <si>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</si>
  <si>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</si>
  <si>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</si>
  <si>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</si>
  <si>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</si>
  <si>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</si>
  <si>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</si>
  <si>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</si>
  <si>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</si>
  <si>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</si>
  <si>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</si>
  <si>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</si>
  <si>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</si>
  <si>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</si>
  <si>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</si>
  <si>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</si>
  <si>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</si>
  <si>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</si>
  <si>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</si>
  <si>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</si>
  <si>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</si>
  <si>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</si>
  <si>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</si>
  <si>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</si>
  <si>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</si>
  <si>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</si>
  <si>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</si>
  <si>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</si>
  <si>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</si>
  <si>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</si>
  <si>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</si>
  <si>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</si>
  <si>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</si>
  <si>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</si>
  <si>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</si>
  <si>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</si>
  <si>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</si>
  <si>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</si>
  <si>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</si>
  <si>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</si>
  <si>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</si>
  <si>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</si>
  <si>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</si>
  <si>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</si>
  <si>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</si>
  <si>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</si>
  <si>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</si>
  <si>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</si>
  <si>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</si>
  <si>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</si>
  <si>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</si>
  <si>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</si>
  <si>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</si>
  <si>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</si>
  <si>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</si>
  <si>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</si>
  <si>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</si>
  <si>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</si>
  <si>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</si>
  <si>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</si>
  <si>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</si>
  <si>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</si>
  <si>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</si>
  <si>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</si>
  <si>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</si>
  <si>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</si>
  <si>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</si>
  <si>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</si>
  <si>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</si>
  <si>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</si>
  <si>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</si>
  <si>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</si>
  <si>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</si>
  <si>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</si>
  <si>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</si>
  <si>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</si>
  <si>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</si>
  <si>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</si>
  <si>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</si>
  <si>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</si>
  <si>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</si>
  <si>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</si>
  <si>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</si>
  <si>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</si>
  <si>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</si>
  <si>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</si>
  <si>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</si>
  <si>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</si>
  <si>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</si>
  <si>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</si>
  <si>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</si>
  <si>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</si>
  <si>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</si>
  <si>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</si>
  <si>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</si>
  <si>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</si>
  <si>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</si>
  <si>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</si>
  <si>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</si>
  <si>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</si>
  <si>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</si>
  <si>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</si>
  <si>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</si>
  <si>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</si>
  <si>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</si>
  <si>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</si>
  <si>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</si>
  <si>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</si>
  <si>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</si>
  <si>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</si>
  <si>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</si>
  <si>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</si>
  <si>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</si>
  <si>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</si>
  <si>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</si>
  <si>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</si>
  <si>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</si>
  <si>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</si>
  <si>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</si>
  <si>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</si>
  <si>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</si>
  <si>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</si>
  <si>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</si>
  <si>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</si>
  <si>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</si>
  <si>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</si>
  <si>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</si>
  <si>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</si>
  <si>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</si>
  <si>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</si>
  <si>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</si>
  <si>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</si>
  <si>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</si>
  <si>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</si>
  <si>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</si>
  <si>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</si>
  <si>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</si>
  <si>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</si>
  <si>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</si>
  <si>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</si>
  <si>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</si>
  <si>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</si>
  <si>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</si>
  <si>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</si>
  <si>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</si>
  <si>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</si>
  <si>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</si>
  <si>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</si>
  <si>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</si>
  <si>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</si>
  <si>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</si>
  <si>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</si>
  <si>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</si>
  <si>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</si>
  <si>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</si>
  <si>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</si>
  <si>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</si>
  <si>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</si>
  <si>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</si>
  <si>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</si>
  <si>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</si>
  <si>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</si>
  <si>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</si>
  <si>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</si>
  <si>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</si>
  <si>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</si>
  <si>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</si>
  <si>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</si>
  <si>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</si>
  <si>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</si>
  <si>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</si>
  <si>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</si>
  <si>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</si>
  <si>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</si>
  <si>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</si>
  <si>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</si>
  <si>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</si>
  <si>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</si>
  <si>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</si>
  <si>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</si>
  <si>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</si>
  <si>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</si>
  <si>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</si>
  <si>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</si>
  <si>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</si>
  <si>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</si>
  <si>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</si>
  <si>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</si>
  <si>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</si>
  <si>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</si>
  <si>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</si>
  <si>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</si>
  <si>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</si>
  <si>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</si>
  <si>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</si>
  <si>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</si>
  <si>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</si>
  <si>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</si>
  <si>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</si>
  <si>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</si>
  <si>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</si>
  <si>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</si>
  <si>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</si>
  <si>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</si>
  <si>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</si>
  <si>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</si>
  <si>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</si>
  <si>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</si>
  <si>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</si>
  <si>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</si>
  <si>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</si>
  <si>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</si>
  <si>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</si>
  <si>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</si>
  <si>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</si>
  <si>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</si>
  <si>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</si>
  <si>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</si>
  <si>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</si>
  <si>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</si>
  <si>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</si>
  <si>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</si>
  <si>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</si>
  <si>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</si>
  <si>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</si>
  <si>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</si>
  <si>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</si>
  <si>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</si>
  <si>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</si>
  <si>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</si>
  <si>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</si>
  <si>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</si>
  <si>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</si>
  <si>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</si>
  <si>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</si>
  <si>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</si>
  <si>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</si>
  <si>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</si>
  <si>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</si>
  <si>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</si>
  <si>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</si>
  <si>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</si>
  <si>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</si>
  <si>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</si>
  <si>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</si>
  <si>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</si>
  <si>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</si>
  <si>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</si>
  <si>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</si>
  <si>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</si>
  <si>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</si>
  <si>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</si>
  <si>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</si>
  <si>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</si>
  <si>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</si>
  <si>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</si>
  <si>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</si>
  <si>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</si>
  <si>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</si>
  <si>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</si>
  <si>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</si>
  <si>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</si>
  <si>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</si>
  <si>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</si>
  <si>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</si>
  <si>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</si>
  <si>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</si>
  <si>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</si>
  <si>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</si>
  <si>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</si>
  <si>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</si>
  <si>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</si>
  <si>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</si>
  <si>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</si>
  <si>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</si>
  <si>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</si>
  <si>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</si>
  <si>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</si>
  <si>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</si>
  <si>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</si>
  <si>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</si>
  <si>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</si>
  <si>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</si>
  <si>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</si>
  <si>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</si>
  <si>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</si>
  <si>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</si>
  <si>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</si>
  <si>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</si>
  <si>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</si>
  <si>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</si>
  <si>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</si>
  <si>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</si>
  <si>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</si>
  <si>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</si>
  <si>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</si>
  <si>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</si>
  <si>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</si>
  <si>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</si>
  <si>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</si>
  <si>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</si>
  <si>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</si>
  <si>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</si>
  <si>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</si>
  <si>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</si>
  <si>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</si>
  <si>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</si>
  <si>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</si>
  <si>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</si>
  <si>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</si>
  <si>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</si>
  <si>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</si>
  <si>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</si>
  <si>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</si>
  <si>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</si>
  <si>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</si>
  <si>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</si>
  <si>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</si>
  <si>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</si>
  <si>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</si>
  <si>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</si>
  <si>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</si>
  <si>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</si>
  <si>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</si>
  <si>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</si>
  <si>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</si>
  <si>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</si>
  <si>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</si>
  <si>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</si>
  <si>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</si>
  <si>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</si>
  <si>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</si>
  <si>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</si>
  <si>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</si>
  <si>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</si>
  <si>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</si>
  <si>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</si>
  <si>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</si>
  <si>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</si>
  <si>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</si>
  <si>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</si>
  <si>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</si>
  <si>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</si>
  <si>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</si>
  <si>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</si>
  <si>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</si>
  <si>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</si>
  <si>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</si>
  <si>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</si>
  <si>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</si>
  <si>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</si>
  <si>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</si>
  <si>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</si>
  <si>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</si>
  <si>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</si>
  <si>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</si>
  <si>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</si>
  <si>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</si>
  <si>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</si>
  <si>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</si>
  <si>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</si>
  <si>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</si>
  <si>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</si>
  <si>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</si>
  <si>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</si>
  <si>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</si>
  <si>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</si>
  <si>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</si>
  <si>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</si>
  <si>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</si>
  <si>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</si>
  <si>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</si>
  <si>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</si>
  <si>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</si>
  <si>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</si>
  <si>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</si>
  <si>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</si>
  <si>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</si>
  <si>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</si>
  <si>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</si>
  <si>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</si>
  <si>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</si>
  <si>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</si>
  <si>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</si>
  <si>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</si>
  <si>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</si>
  <si>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</si>
  <si>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</si>
  <si>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</si>
  <si>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</si>
  <si>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</si>
  <si>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</si>
  <si>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</si>
  <si>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</si>
  <si>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</si>
  <si>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</si>
  <si>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</si>
  <si>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</si>
  <si>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</si>
  <si>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</si>
  <si>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</si>
  <si>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</si>
  <si>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</si>
  <si>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</si>
  <si>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</si>
  <si>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</si>
  <si>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</si>
  <si>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</si>
  <si>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</si>
  <si>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</si>
  <si>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</si>
  <si>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</si>
  <si>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</si>
  <si>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</si>
  <si>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</si>
  <si>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</si>
  <si>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</si>
  <si>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</si>
  <si>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</si>
  <si>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</si>
  <si>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</si>
  <si>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</si>
  <si>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</si>
  <si>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</si>
  <si>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</si>
  <si>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</si>
  <si>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</si>
  <si>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</si>
  <si>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</si>
  <si>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</si>
  <si>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</si>
  <si>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</si>
  <si>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</si>
  <si>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</si>
  <si>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</si>
  <si>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</si>
  <si>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</si>
  <si>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</si>
  <si>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</si>
  <si>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</si>
  <si>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</si>
  <si>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</si>
  <si>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</si>
  <si>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</si>
  <si>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</si>
  <si>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</si>
  <si>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</si>
  <si>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</si>
  <si>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</si>
  <si>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</si>
  <si>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</si>
  <si>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</si>
  <si>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</si>
  <si>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</si>
  <si>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</si>
  <si>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</si>
  <si>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</si>
  <si>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</si>
  <si>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</si>
  <si>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</si>
  <si>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</si>
  <si>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</si>
  <si>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</si>
  <si>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</si>
  <si>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</si>
  <si>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</si>
  <si>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</si>
  <si>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</si>
  <si>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</si>
  <si>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</si>
  <si>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</si>
  <si>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</si>
  <si>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</si>
  <si>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</si>
  <si>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</si>
  <si>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</si>
  <si>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</si>
  <si>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</si>
  <si>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</si>
  <si>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</si>
  <si>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</si>
  <si>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</si>
  <si>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</si>
  <si>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</si>
  <si>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</si>
  <si>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</si>
  <si>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</si>
  <si>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</si>
  <si>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</si>
  <si>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</si>
  <si>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</si>
  <si>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</si>
  <si>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</si>
  <si>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</si>
  <si>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</si>
  <si>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</si>
  <si>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</si>
  <si>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</si>
  <si>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</si>
  <si>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</si>
  <si>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</si>
  <si>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</si>
  <si>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</si>
  <si>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</si>
  <si>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</si>
  <si>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</si>
  <si>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</si>
  <si>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</si>
  <si>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</si>
  <si>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</si>
  <si>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</si>
  <si>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</si>
  <si>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</si>
  <si>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</si>
  <si>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</si>
  <si>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</si>
  <si>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</si>
  <si>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</si>
  <si>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</si>
  <si>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</si>
  <si>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</si>
  <si>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</si>
  <si>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</si>
  <si>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</si>
  <si>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</si>
  <si>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</si>
  <si>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</si>
  <si>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</si>
  <si>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</si>
  <si>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</si>
  <si>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</si>
  <si>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</si>
  <si>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</si>
  <si>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</si>
  <si>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</si>
  <si>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</si>
  <si>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</si>
  <si>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</si>
  <si>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</si>
  <si>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</si>
  <si>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</si>
  <si>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</si>
  <si>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</si>
  <si>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</si>
  <si>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</si>
  <si>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</si>
  <si>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</si>
  <si>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</si>
  <si>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</si>
  <si>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</si>
  <si>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</si>
  <si>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</si>
  <si>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</si>
  <si>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</si>
  <si>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</si>
  <si>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</si>
  <si>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</si>
  <si>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</si>
  <si>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</si>
  <si>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</si>
  <si>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</si>
  <si>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</si>
  <si>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</si>
  <si>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</si>
  <si>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</si>
  <si>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</si>
  <si>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</si>
  <si>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</si>
  <si>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</si>
  <si>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</si>
  <si>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</si>
  <si>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</si>
  <si>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</si>
  <si>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</si>
  <si>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</si>
  <si>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</si>
  <si>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</si>
  <si>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</si>
  <si>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</si>
  <si>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</si>
  <si>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</si>
  <si>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</si>
  <si>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</si>
  <si>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</si>
  <si>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</si>
  <si>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</si>
  <si>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</si>
  <si>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</si>
  <si>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</si>
  <si>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</si>
  <si>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</si>
  <si>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</si>
  <si>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</si>
  <si>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</si>
  <si>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</si>
  <si>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</si>
  <si>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</si>
  <si>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</si>
  <si>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</si>
  <si>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</si>
  <si>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</si>
  <si>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</si>
  <si>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</si>
  <si>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</si>
  <si>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</si>
  <si>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</si>
  <si>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</si>
  <si>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</si>
  <si>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</si>
  <si>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</si>
  <si>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</si>
  <si>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</si>
  <si>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</si>
  <si>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</si>
  <si>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</si>
  <si>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</si>
  <si>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</si>
  <si>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</si>
  <si>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</si>
  <si>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</si>
  <si>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</si>
  <si>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</si>
  <si>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</si>
  <si>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</si>
  <si>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</si>
  <si>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</si>
  <si>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</si>
  <si>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</si>
  <si>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</si>
  <si>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</si>
  <si>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</si>
  <si>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</si>
  <si>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</si>
  <si>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</si>
  <si>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</si>
  <si>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</si>
  <si>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</si>
  <si>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</si>
  <si>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</si>
  <si>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</si>
  <si>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</si>
  <si>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</si>
  <si>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</si>
  <si>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</si>
  <si>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</si>
  <si>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</si>
  <si>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</si>
  <si>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</si>
  <si>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</si>
  <si>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</si>
  <si>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</si>
  <si>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</si>
  <si>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</si>
  <si>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</si>
  <si>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</si>
  <si>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</si>
  <si>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</si>
  <si>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</si>
  <si>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</si>
  <si>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</si>
  <si>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</si>
  <si>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</si>
  <si>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</si>
  <si>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</si>
  <si>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</si>
  <si>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</si>
  <si>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</si>
  <si>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</si>
  <si>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</si>
  <si>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</si>
  <si>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</si>
  <si>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</si>
  <si>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</si>
  <si>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</si>
  <si>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</si>
  <si>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</si>
  <si>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</si>
  <si>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</si>
  <si>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</si>
  <si>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</si>
  <si>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</si>
  <si>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</si>
  <si>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</si>
  <si>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</si>
  <si>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</si>
  <si>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</si>
  <si>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</si>
  <si>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</si>
  <si>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</si>
  <si>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</si>
  <si>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</si>
  <si>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</si>
  <si>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</si>
  <si>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</si>
  <si>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</si>
  <si>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</si>
  <si>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</si>
  <si>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</si>
  <si>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</si>
  <si>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</si>
  <si>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</si>
  <si>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</si>
  <si>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</si>
  <si>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</si>
  <si>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</si>
  <si>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</si>
  <si>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</si>
  <si>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</si>
  <si>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</si>
  <si>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</si>
  <si>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</si>
  <si>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</si>
  <si>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</si>
  <si>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</si>
  <si>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</si>
  <si>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</si>
  <si>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</si>
  <si>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</si>
  <si>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</si>
  <si>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</si>
  <si>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</si>
  <si>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</si>
  <si>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</si>
  <si>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</si>
  <si>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</si>
  <si>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</si>
  <si>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</si>
  <si>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</si>
  <si>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</si>
  <si>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</si>
  <si>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</si>
  <si>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</si>
  <si>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</si>
  <si>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</si>
  <si>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</si>
  <si>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</si>
  <si>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</si>
  <si>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</si>
  <si>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</si>
  <si>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</si>
  <si>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</si>
  <si>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</si>
  <si>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</si>
  <si>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</si>
  <si>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</si>
  <si>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</si>
  <si>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</si>
  <si>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</si>
  <si>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</si>
  <si>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</si>
  <si>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</si>
  <si>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</si>
  <si>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</si>
  <si>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</si>
  <si>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</si>
  <si>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</si>
  <si>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</si>
  <si>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</si>
  <si>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</si>
  <si>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</si>
  <si>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</si>
  <si>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</si>
  <si>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</si>
  <si>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</si>
  <si>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</si>
  <si>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</si>
  <si>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</si>
  <si>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</si>
  <si>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</si>
  <si>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</si>
  <si>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</si>
  <si>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</si>
  <si>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</si>
  <si>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</si>
  <si>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</si>
  <si>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</si>
  <si>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</si>
  <si>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</si>
  <si>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</si>
  <si>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</si>
  <si>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</si>
  <si>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</si>
  <si>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</si>
  <si>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</si>
  <si>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</si>
  <si>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</si>
  <si>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</si>
  <si>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</si>
  <si>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</si>
  <si>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</si>
  <si>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</si>
  <si>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</si>
  <si>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</si>
  <si>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</si>
  <si>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</si>
  <si>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</si>
  <si>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</si>
  <si>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</si>
  <si>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</si>
  <si>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</si>
  <si>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</si>
  <si>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</si>
  <si>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</si>
  <si>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</si>
  <si>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</si>
  <si>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</si>
  <si>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</si>
  <si>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</si>
  <si>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</si>
  <si>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</si>
  <si>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</si>
  <si>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</si>
  <si>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</si>
  <si>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</si>
  <si>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</si>
  <si>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</si>
  <si>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</si>
  <si>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</si>
  <si>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</si>
  <si>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</si>
  <si>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</si>
  <si>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</si>
  <si>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</si>
  <si>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</si>
  <si>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</si>
  <si>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</si>
  <si>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</si>
  <si>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</si>
  <si>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</si>
  <si>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</si>
  <si>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</si>
  <si>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</si>
  <si>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</si>
  <si>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</si>
  <si>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</si>
  <si>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</si>
  <si>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</si>
  <si>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</si>
  <si>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</si>
  <si>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</si>
  <si>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</si>
  <si>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</si>
  <si>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</si>
  <si>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</si>
  <si>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</si>
  <si>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</si>
  <si>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</si>
  <si>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</si>
  <si>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</si>
  <si>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</si>
  <si>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</si>
  <si>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</si>
  <si>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</si>
  <si>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</si>
  <si>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</si>
  <si>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</si>
  <si>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</si>
  <si>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</si>
  <si>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</si>
  <si>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</si>
  <si>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</si>
  <si>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</si>
  <si>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</si>
  <si>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</si>
  <si>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</si>
  <si>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</si>
  <si>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</si>
  <si>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</si>
  <si>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</si>
  <si>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</si>
  <si>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</si>
  <si>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</si>
  <si>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</si>
  <si>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</si>
  <si>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</si>
  <si>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</si>
  <si>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</si>
  <si>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</si>
  <si>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</si>
  <si>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</si>
  <si>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</si>
  <si>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</si>
  <si>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</si>
  <si>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</si>
  <si>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</si>
  <si>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</si>
  <si>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</si>
  <si>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</si>
  <si>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</si>
  <si>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</si>
  <si>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</si>
  <si>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</si>
  <si>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</si>
  <si>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</si>
  <si>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</si>
  <si>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</si>
  <si>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</si>
  <si>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</si>
  <si>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</si>
  <si>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</si>
  <si>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</si>
  <si>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</si>
  <si>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</si>
  <si>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</si>
  <si>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</si>
  <si>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</si>
  <si>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</si>
  <si>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</si>
  <si>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</si>
  <si>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</si>
  <si>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</si>
  <si>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</si>
  <si>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</si>
  <si>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</si>
  <si>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</si>
  <si>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</si>
  <si>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</si>
  <si>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</si>
  <si>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</si>
  <si>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</si>
  <si>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</si>
  <si>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</si>
  <si>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</si>
  <si>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</si>
  <si>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</si>
  <si>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</si>
  <si>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</si>
  <si>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</si>
  <si>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</si>
  <si>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</si>
  <si>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</si>
  <si>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</si>
  <si>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</si>
  <si>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</si>
  <si>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</si>
  <si>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</si>
  <si>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</si>
  <si>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</si>
  <si>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</si>
  <si>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</si>
  <si>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</si>
  <si>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</si>
  <si>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</si>
  <si>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</si>
  <si>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</si>
  <si>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</si>
  <si>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</si>
  <si>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</si>
  <si>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</si>
  <si>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</si>
  <si>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</si>
  <si>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</si>
  <si>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</si>
  <si>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</si>
  <si>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</si>
  <si>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</si>
  <si>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</si>
  <si>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</si>
  <si>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</si>
  <si>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</si>
  <si>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</si>
  <si>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</si>
  <si>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</si>
  <si>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</si>
  <si>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</si>
  <si>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</si>
  <si>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</si>
  <si>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</si>
  <si>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</si>
  <si>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</si>
  <si>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</si>
  <si>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</si>
  <si>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</si>
  <si>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</si>
  <si>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</si>
  <si>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</si>
  <si>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</si>
  <si>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</si>
  <si>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</si>
  <si>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</si>
  <si>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</si>
  <si>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</si>
  <si>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</si>
  <si>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</si>
  <si>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</si>
  <si>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</si>
  <si>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</si>
  <si>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</si>
  <si>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</si>
  <si>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</si>
  <si>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</si>
  <si>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</si>
  <si>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</si>
  <si>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</si>
  <si>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</si>
  <si>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</si>
  <si>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</si>
  <si>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</si>
  <si>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</si>
  <si>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</si>
  <si>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</si>
  <si>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</si>
  <si>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</si>
  <si>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</si>
  <si>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</si>
  <si>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</si>
  <si>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</si>
  <si>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</si>
  <si>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</si>
  <si>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</si>
  <si>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</si>
  <si>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</si>
  <si>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</si>
  <si>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</si>
  <si>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</si>
  <si>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</si>
  <si>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</si>
  <si>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</si>
  <si>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</si>
  <si>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</si>
  <si>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</si>
  <si>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</si>
  <si>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</si>
  <si>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</si>
  <si>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</si>
  <si>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</si>
  <si>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</si>
  <si>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</si>
  <si>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</si>
  <si>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</si>
  <si>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</si>
  <si>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</si>
  <si>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</si>
  <si>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</si>
  <si>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</si>
  <si>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</si>
  <si>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</si>
  <si>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</si>
  <si>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</si>
  <si>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</si>
  <si>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</si>
  <si>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</si>
  <si>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</si>
  <si>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</si>
  <si>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</si>
  <si>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</si>
  <si>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</si>
  <si>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</si>
  <si>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</si>
  <si>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</si>
  <si>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</si>
  <si>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</si>
  <si>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</si>
  <si>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</si>
  <si>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</si>
  <si>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</si>
  <si>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</si>
  <si>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</si>
  <si>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</si>
  <si>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</si>
  <si>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</si>
  <si>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</si>
  <si>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</si>
  <si>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</si>
  <si>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</si>
  <si>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</si>
  <si>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</si>
  <si>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</si>
  <si>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</si>
  <si>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</si>
  <si>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</si>
  <si>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</si>
  <si>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</si>
  <si>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</si>
  <si>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</si>
  <si>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</si>
  <si>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</si>
  <si>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</si>
  <si>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</si>
  <si>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</si>
  <si>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</si>
  <si>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</si>
  <si>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</si>
  <si>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</si>
  <si>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</si>
  <si>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</si>
  <si>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</si>
  <si>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</si>
  <si>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</si>
  <si>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</si>
  <si>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</si>
  <si>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</si>
  <si>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</si>
  <si>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</si>
  <si>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</si>
  <si>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</si>
  <si>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</si>
  <si>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</si>
  <si>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</si>
  <si>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</si>
  <si>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</si>
  <si>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</si>
  <si>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</si>
  <si>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</si>
  <si>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</si>
  <si>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</si>
  <si>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</si>
  <si>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</si>
  <si>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</si>
  <si>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</si>
  <si>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</si>
  <si>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</si>
  <si>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</si>
  <si>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</si>
  <si>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</si>
  <si>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</si>
  <si>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</si>
  <si>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</si>
  <si>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</si>
  <si>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</si>
  <si>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</si>
  <si>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</si>
  <si>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</si>
  <si>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</si>
  <si>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</si>
  <si>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</si>
  <si>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</si>
  <si>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</si>
  <si>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</si>
  <si>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</si>
  <si>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</si>
  <si>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</si>
  <si>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</si>
  <si>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</si>
  <si>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</si>
  <si>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</si>
  <si>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</si>
  <si>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</si>
  <si>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</si>
  <si>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</si>
  <si>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</si>
  <si>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</si>
  <si>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</si>
  <si>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</si>
  <si>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</si>
  <si>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</si>
  <si>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</si>
  <si>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</si>
  <si>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</si>
  <si>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</si>
  <si>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</si>
  <si>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</si>
  <si>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</si>
  <si>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</si>
  <si>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</si>
  <si>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</si>
  <si>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</si>
  <si>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</si>
  <si>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</si>
  <si>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</si>
  <si>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</si>
  <si>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</si>
  <si>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</si>
  <si>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</si>
  <si>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</si>
  <si>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</si>
  <si>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</si>
  <si>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</si>
  <si>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</si>
  <si>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</si>
  <si>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</si>
  <si>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</si>
  <si>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</si>
  <si>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</si>
  <si>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</si>
  <si>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</si>
  <si>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</si>
  <si>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</si>
  <si>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</si>
  <si>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</si>
  <si>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</si>
  <si>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</si>
  <si>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</si>
  <si>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</si>
  <si>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</si>
  <si>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</si>
  <si>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</si>
  <si>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</si>
  <si>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</si>
  <si>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</si>
  <si>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</si>
  <si>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</si>
  <si>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</si>
  <si>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</si>
  <si>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</si>
  <si>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</si>
  <si>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</si>
  <si>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</si>
  <si>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</si>
  <si>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</si>
  <si>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</si>
  <si>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</si>
  <si>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</si>
  <si>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</si>
  <si>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</si>
  <si>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</si>
  <si>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</si>
  <si>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</si>
  <si>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</si>
  <si>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</si>
  <si>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</si>
  <si>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</si>
  <si>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</si>
  <si>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</si>
  <si>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</si>
  <si>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</si>
  <si>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</si>
  <si>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</si>
  <si>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</si>
  <si>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</si>
  <si>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</si>
  <si>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</si>
  <si>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</si>
  <si>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</si>
  <si>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</si>
  <si>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</si>
  <si>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</si>
  <si>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</si>
  <si>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</si>
  <si>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</si>
  <si>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</si>
  <si>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</si>
  <si>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</si>
  <si>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</si>
  <si>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</si>
  <si>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</si>
  <si>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</si>
  <si>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</si>
  <si>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</si>
  <si>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</si>
  <si>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</si>
  <si>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</si>
  <si>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</si>
  <si>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</si>
  <si>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</si>
  <si>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</si>
  <si>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</si>
  <si>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</si>
  <si>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</si>
  <si>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</si>
  <si>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</si>
  <si>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</si>
  <si>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</si>
  <si>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</si>
  <si>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</si>
  <si>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</si>
  <si>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</si>
  <si>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</si>
  <si>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</si>
  <si>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</si>
  <si>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</si>
  <si>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</si>
  <si>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</si>
  <si>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</si>
  <si>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</si>
  <si>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</si>
  <si>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</si>
  <si>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</si>
  <si>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</si>
  <si>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</si>
  <si>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</si>
  <si>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</si>
  <si>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</si>
  <si>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</si>
  <si>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</si>
  <si>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</si>
  <si>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</si>
  <si>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</si>
  <si>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</si>
  <si>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</si>
  <si>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</si>
  <si>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</si>
  <si>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</si>
  <si>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</si>
  <si>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</si>
  <si>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</si>
  <si>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</si>
  <si>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</si>
  <si>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</si>
  <si>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</si>
  <si>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</si>
  <si>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</si>
  <si>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</si>
  <si>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</si>
  <si>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</si>
  <si>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</si>
  <si>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</si>
  <si>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</si>
  <si>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</si>
  <si>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</si>
  <si>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</si>
  <si>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</si>
  <si>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</si>
  <si>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</si>
  <si>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</si>
  <si>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</si>
  <si>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</si>
  <si>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</si>
  <si>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</si>
  <si>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</si>
  <si>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</si>
  <si>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</si>
  <si>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</si>
  <si>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</si>
  <si>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</si>
  <si>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</si>
  <si>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</si>
  <si>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</si>
  <si>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</si>
  <si>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</si>
  <si>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</si>
  <si>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</si>
  <si>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</si>
  <si>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</si>
  <si>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</si>
  <si>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</si>
  <si>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</si>
  <si>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</si>
  <si>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</si>
  <si>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</si>
  <si>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</si>
  <si>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</si>
  <si>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</si>
  <si>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</si>
  <si>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</si>
  <si>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</si>
  <si>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</si>
  <si>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</si>
  <si>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</si>
  <si>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</si>
  <si>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</si>
  <si>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</si>
  <si>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</si>
  <si>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</si>
  <si>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</si>
  <si>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</si>
  <si>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</si>
  <si>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</si>
  <si>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</si>
  <si>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</si>
  <si>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</si>
  <si>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</si>
  <si>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</si>
  <si>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</si>
  <si>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</si>
  <si>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</si>
  <si>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</si>
  <si>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</si>
  <si>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</si>
  <si>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</si>
  <si>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</si>
  <si>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</si>
  <si>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</si>
  <si>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</si>
  <si>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</si>
  <si>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</si>
  <si>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</si>
  <si>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</si>
  <si>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</si>
  <si>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</si>
  <si>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</si>
  <si>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</si>
  <si>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</si>
  <si>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</si>
  <si>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</si>
  <si>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</si>
  <si>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</si>
  <si>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</si>
  <si>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</si>
  <si>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</si>
  <si>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</si>
  <si>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</si>
  <si>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</si>
  <si>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</si>
  <si>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</si>
  <si>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</si>
  <si>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</si>
  <si>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</si>
  <si>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</si>
  <si>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</si>
  <si>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</si>
  <si>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</si>
  <si>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</si>
  <si>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</si>
  <si>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</si>
  <si>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</si>
  <si>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</si>
  <si>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</si>
  <si>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</si>
  <si>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</si>
  <si>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</si>
  <si>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</si>
  <si>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</si>
  <si>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</si>
  <si>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</si>
  <si>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</si>
  <si>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</si>
  <si>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</si>
  <si>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</si>
  <si>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</si>
  <si>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</si>
  <si>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</si>
  <si>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</si>
  <si>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</si>
  <si>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</si>
  <si>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</si>
  <si>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</si>
  <si>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</si>
  <si>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</si>
  <si>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</si>
  <si>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</si>
  <si>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</si>
  <si>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</si>
  <si>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</si>
  <si>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</si>
  <si>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</si>
  <si>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</si>
  <si>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</si>
  <si>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</si>
  <si>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</si>
  <si>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</si>
  <si>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</si>
  <si>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</si>
  <si>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</si>
  <si>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</si>
  <si>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</si>
  <si>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</si>
  <si>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</si>
  <si>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</si>
  <si>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</si>
  <si>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</si>
  <si>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</si>
  <si>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</si>
  <si>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</si>
  <si>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</si>
  <si>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</si>
  <si>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</si>
  <si>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</si>
  <si>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</si>
  <si>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</si>
  <si>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</si>
  <si>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</si>
  <si>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</si>
  <si>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</si>
  <si>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</si>
  <si>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</si>
  <si>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</si>
  <si>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</si>
  <si>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</si>
  <si>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</si>
  <si>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</si>
  <si>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</si>
  <si>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</si>
  <si>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</si>
  <si>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</si>
  <si>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</si>
  <si>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</si>
  <si>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</si>
  <si>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</si>
  <si>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</si>
  <si>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</si>
  <si>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</si>
  <si>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</si>
  <si>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</si>
  <si>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</si>
  <si>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</si>
  <si>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</si>
  <si>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</si>
  <si>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</si>
  <si>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</si>
  <si>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</si>
  <si>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</si>
  <si>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</si>
  <si>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</si>
  <si>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</si>
  <si>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</si>
  <si>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</si>
  <si>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</si>
  <si>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</si>
  <si>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</si>
  <si>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</si>
  <si>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</si>
  <si>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</si>
  <si>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</si>
  <si>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</si>
  <si>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</si>
  <si>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</si>
  <si>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</si>
  <si>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</si>
  <si>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</si>
  <si>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</si>
  <si>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</si>
  <si>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</si>
  <si>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</si>
  <si>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</si>
  <si>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</si>
  <si>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</si>
  <si>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</si>
  <si>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</si>
  <si>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</si>
  <si>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</si>
  <si>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</si>
  <si>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</si>
  <si>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</si>
  <si>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</si>
  <si>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</si>
  <si>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</si>
  <si>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</si>
  <si>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</si>
  <si>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</si>
  <si>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</si>
  <si>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</si>
  <si>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</si>
  <si>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</si>
  <si>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</si>
  <si>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</si>
  <si>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</si>
  <si>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</si>
  <si>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</si>
  <si>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</si>
  <si>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</si>
  <si>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</si>
  <si>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</si>
  <si>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</si>
  <si>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</si>
  <si>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</si>
  <si>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</si>
  <si>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</si>
  <si>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</si>
  <si>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</si>
  <si>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</si>
  <si>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</si>
  <si>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</si>
  <si>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</si>
  <si>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</si>
  <si>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</si>
  <si>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</si>
  <si>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</si>
  <si>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</si>
  <si>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</si>
  <si>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</si>
  <si>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</si>
  <si>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</si>
  <si>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</si>
  <si>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</si>
  <si>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</si>
  <si>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</si>
  <si>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</si>
  <si>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</si>
  <si>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</si>
  <si>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</si>
  <si>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</si>
  <si>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</si>
  <si>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</si>
  <si>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</si>
  <si>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</si>
  <si>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</si>
  <si>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</si>
  <si>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</si>
  <si>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</si>
  <si>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</si>
  <si>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</si>
  <si>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</si>
  <si>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</si>
  <si>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</si>
  <si>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</si>
  <si>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</si>
  <si>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</si>
  <si>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</si>
  <si>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</si>
  <si>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</si>
  <si>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</si>
  <si>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</si>
  <si>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</si>
  <si>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</si>
  <si>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</si>
  <si>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</si>
  <si>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</si>
  <si>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</si>
  <si>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</si>
  <si>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</si>
  <si>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</si>
  <si>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</si>
  <si>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</si>
  <si>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</si>
  <si>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</si>
  <si>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</si>
  <si>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</si>
  <si>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</si>
  <si>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</si>
  <si>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</si>
  <si>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</si>
  <si>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</si>
  <si>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</si>
  <si>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</si>
  <si>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</si>
  <si>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</si>
  <si>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</si>
  <si>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</si>
  <si>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</si>
  <si>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</si>
  <si>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</si>
  <si>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</si>
  <si>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</si>
  <si>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</si>
  <si>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</si>
  <si>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</si>
  <si>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</si>
  <si>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</si>
  <si>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</si>
  <si>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</si>
  <si>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</si>
  <si>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</si>
  <si>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</si>
  <si>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</si>
  <si>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</si>
  <si>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</si>
  <si>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</si>
  <si>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</si>
  <si>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</si>
  <si>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</si>
  <si>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</si>
  <si>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</si>
  <si>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</si>
  <si>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</si>
  <si>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</si>
  <si>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</si>
  <si>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</si>
  <si>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</si>
  <si>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</si>
  <si>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</si>
  <si>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</si>
  <si>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</si>
  <si>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</si>
  <si>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</si>
  <si>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</si>
  <si>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</si>
  <si>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</si>
  <si>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</si>
  <si>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</si>
  <si>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</si>
  <si>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</si>
  <si>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</si>
  <si>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</si>
  <si>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</si>
  <si>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</si>
  <si>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</si>
  <si>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</si>
  <si>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</si>
  <si>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</si>
  <si>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</si>
  <si>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</si>
  <si>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</si>
  <si>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</si>
  <si>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</si>
  <si>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</si>
  <si>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</si>
  <si>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</si>
  <si>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</si>
  <si>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</si>
  <si>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</si>
  <si>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</si>
  <si>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</si>
  <si>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</si>
  <si>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</si>
  <si>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</si>
  <si>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</si>
  <si>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</si>
  <si>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</si>
  <si>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</si>
  <si>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</si>
  <si>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</si>
  <si>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</si>
  <si>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</si>
  <si>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</si>
  <si>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</si>
  <si>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</si>
  <si>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</si>
  <si>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</si>
  <si>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</si>
  <si>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</si>
  <si>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</si>
  <si>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</si>
  <si>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</si>
  <si>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</si>
  <si>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</si>
  <si>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</si>
  <si>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</si>
  <si>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</si>
  <si>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</si>
  <si>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</si>
  <si>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</si>
  <si>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</si>
  <si>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</si>
  <si>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</si>
  <si>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</si>
  <si>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</si>
  <si>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</si>
  <si>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</si>
  <si>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</si>
  <si>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</si>
  <si>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</si>
  <si>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</si>
  <si>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</si>
  <si>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</si>
  <si>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</si>
  <si>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</si>
  <si>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</si>
  <si>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</si>
  <si>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</si>
  <si>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</si>
  <si>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</si>
  <si>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</si>
  <si>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</si>
  <si>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</si>
  <si>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</si>
  <si>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</si>
  <si>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</si>
  <si>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</si>
  <si>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</si>
  <si>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</si>
  <si>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</si>
  <si>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</si>
  <si>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</si>
  <si>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</si>
  <si>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</si>
  <si>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</si>
  <si>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</si>
  <si>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</si>
  <si>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</si>
  <si>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Mario Varga, mag. oec.</t>
  </si>
  <si>
    <t>031 494 629</t>
  </si>
  <si>
    <t>mariov@ffos.hr</t>
  </si>
  <si>
    <t>Osijek, 22. prosinca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</si>
</sst>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5" sqref="C5:E5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2184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2339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2336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 t="s">
        <v>2337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47759001</v>
      </c>
      <c r="D14" s="163">
        <f>+D15+D16</f>
        <v>49184715</v>
      </c>
      <c r="E14" s="163">
        <f>+E15+E16</f>
        <v>49645204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47752001</v>
      </c>
      <c r="D15" s="166">
        <f>'PLAN PRIHODA I PRIMITAKA '!D68</f>
        <v>49177515</v>
      </c>
      <c r="E15" s="166">
        <f>'PLAN PRIHODA I PRIMITAKA '!D109</f>
        <v>49637804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7000</v>
      </c>
      <c r="D16" s="166">
        <f>'PLAN PRIHODA I PRIMITAKA '!D75</f>
        <v>7200</v>
      </c>
      <c r="E16" s="166">
        <f>'PLAN PRIHODA I PRIMITAKA '!D116</f>
        <v>7400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47684751</v>
      </c>
      <c r="D17" s="170">
        <f>+D18+D19</f>
        <v>48445884</v>
      </c>
      <c r="E17" s="170">
        <f>+E18+E19</f>
        <v>48794504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44830079</v>
      </c>
      <c r="D18" s="172">
        <f>'PLAN RASHODA I IZDATAKA'!D72</f>
        <v>46399195</v>
      </c>
      <c r="E18" s="172">
        <f>'PLAN RASHODA I IZDATAKA'!D92</f>
        <v>46674615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2854672</v>
      </c>
      <c r="D19" s="172">
        <f>'PLAN RASHODA I IZDATAKA'!D80</f>
        <v>2046689</v>
      </c>
      <c r="E19" s="172">
        <f>'PLAN RASHODA I IZDATAKA'!D100</f>
        <v>2119889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74250</v>
      </c>
      <c r="D20" s="163">
        <f>+D14-D17</f>
        <v>738831</v>
      </c>
      <c r="E20" s="163">
        <f>+E14-E17</f>
        <v>850700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2000000</v>
      </c>
      <c r="D23" s="171">
        <f>'PLAN PRIHODA I PRIMITAKA '!D46</f>
        <v>2074250</v>
      </c>
      <c r="E23" s="171">
        <f>'PLAN PRIHODA I PRIMITAKA '!D87</f>
        <v>2813081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-2074250</v>
      </c>
      <c r="D24" s="175">
        <f>'PLAN PRIHODA I PRIMITAKA '!D48</f>
        <v>-2813081</v>
      </c>
      <c r="E24" s="176">
        <f>'PLAN PRIHODA I PRIMITAKA '!D89</f>
        <v>-3663781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topLeftCell="C1" zoomScaleNormal="100" workbookViewId="0">
      <pane ySplit="2" topLeftCell="A3" activePane="bottomLeft" state="frozen"/>
      <selection pane="bottomLeft" activeCell="H17" sqref="H1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41079122</v>
      </c>
      <c r="H3" s="185">
        <v>42614759</v>
      </c>
      <c r="I3" s="185">
        <v>42810004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639310000</v>
      </c>
      <c r="F4" s="191" t="str">
        <f t="shared" ref="F4:F67" si="5">IFERROR(VLOOKUP(E4,$Q$6:$T$200,2,FALSE),"")</f>
        <v>Tekući prijenosi između proračunskih korisnika istog proračuna temeljem prijenosa EU sredstava</v>
      </c>
      <c r="G4" s="185">
        <v>387956</v>
      </c>
      <c r="H4" s="185">
        <v>247906</v>
      </c>
      <c r="I4" s="185">
        <v>362950</v>
      </c>
      <c r="K4" s="141" t="str">
        <f t="shared" ref="K4:K67" si="6">LEFT(E4,3)</f>
        <v>639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500</v>
      </c>
      <c r="H5" s="185">
        <v>500</v>
      </c>
      <c r="I5" s="185">
        <v>500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43</v>
      </c>
      <c r="D6" s="138" t="str">
        <f t="shared" si="4"/>
        <v>Ostali prihodi za posebne namjene</v>
      </c>
      <c r="E6" s="150">
        <v>652640000</v>
      </c>
      <c r="F6" s="191" t="str">
        <f t="shared" si="5"/>
        <v>Sufinanciranje cijene usluge, participacije i slično</v>
      </c>
      <c r="G6" s="185">
        <v>2000000</v>
      </c>
      <c r="H6" s="185">
        <v>2050000</v>
      </c>
      <c r="I6" s="185">
        <v>2100000</v>
      </c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652680000</v>
      </c>
      <c r="F7" s="191" t="str">
        <f t="shared" si="5"/>
        <v xml:space="preserve">Ostali prihodi za posebne namjene </v>
      </c>
      <c r="G7" s="185">
        <v>454350</v>
      </c>
      <c r="H7" s="185">
        <v>454350</v>
      </c>
      <c r="I7" s="185">
        <v>454350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6614</v>
      </c>
      <c r="F8" s="191" t="str">
        <f t="shared" si="5"/>
        <v>Prihodi od prodanih proizvoda i robe</v>
      </c>
      <c r="G8" s="185">
        <v>10000</v>
      </c>
      <c r="H8" s="185">
        <v>10000</v>
      </c>
      <c r="I8" s="185">
        <v>10000</v>
      </c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6615</v>
      </c>
      <c r="F9" s="191" t="str">
        <f t="shared" si="5"/>
        <v>Prihodi od pruženih usluga</v>
      </c>
      <c r="G9" s="185">
        <v>3800000</v>
      </c>
      <c r="H9" s="185">
        <v>3800000</v>
      </c>
      <c r="I9" s="185">
        <v>3900000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71</v>
      </c>
      <c r="D10" s="138" t="str">
        <f t="shared" si="4"/>
        <v>Prihodi od prodaje ili zamjene nefinancijske imovine i naknade s naslova osiguranja</v>
      </c>
      <c r="E10" s="150">
        <v>721110071</v>
      </c>
      <c r="F10" s="191" t="str">
        <f t="shared" si="5"/>
        <v>Stambeni objekti za zaposlene izvor 71</v>
      </c>
      <c r="G10" s="185">
        <v>7000</v>
      </c>
      <c r="H10" s="185">
        <v>7200</v>
      </c>
      <c r="I10" s="185">
        <v>7400</v>
      </c>
      <c r="K10" s="141" t="str">
        <f t="shared" si="6"/>
        <v>721</v>
      </c>
      <c r="L10" s="141" t="str">
        <f t="shared" si="7"/>
        <v>72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639110000</v>
      </c>
      <c r="F11" s="191" t="str">
        <f t="shared" si="5"/>
        <v>Tekući prijenosi između proračunskih korisnika istog proračuna</v>
      </c>
      <c r="G11" s="185">
        <v>2618</v>
      </c>
      <c r="H11" s="185">
        <v>0</v>
      </c>
      <c r="I11" s="185">
        <v>0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639310000</v>
      </c>
      <c r="F12" s="191" t="str">
        <f t="shared" si="5"/>
        <v>Tekući prijenosi između proračunskih korisnika istog proračuna temeljem prijenosa EU sredstava</v>
      </c>
      <c r="G12" s="185">
        <v>17455</v>
      </c>
      <c r="H12" s="185">
        <v>0</v>
      </c>
      <c r="I12" s="185">
        <v>0</v>
      </c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topLeftCell="E1" zoomScaleNormal="100" workbookViewId="0">
      <pane ySplit="2" topLeftCell="A24" activePane="bottomLeft" state="frozen"/>
      <selection pane="bottomLeft" activeCell="I32" sqref="I3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31381033</v>
      </c>
      <c r="J3" s="185">
        <v>32385226</v>
      </c>
      <c r="K3" s="185">
        <v>32547152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5090266</v>
      </c>
      <c r="J4" s="185">
        <v>5253155</v>
      </c>
      <c r="K4" s="185">
        <v>5279421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813449</v>
      </c>
      <c r="J5" s="185">
        <v>839479</v>
      </c>
      <c r="K5" s="185">
        <v>843676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435292</v>
      </c>
      <c r="J6" s="185">
        <v>449221</v>
      </c>
      <c r="K6" s="185">
        <v>451467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34500</v>
      </c>
      <c r="J7" s="185">
        <v>35604</v>
      </c>
      <c r="K7" s="185">
        <v>35782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44958</v>
      </c>
      <c r="J8" s="185">
        <v>46397</v>
      </c>
      <c r="K8" s="185">
        <v>46629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3237</v>
      </c>
      <c r="F9" s="146" t="str">
        <f t="shared" si="4"/>
        <v>Intelektualne i osobne usluge</v>
      </c>
      <c r="G9" s="186" t="s">
        <v>803</v>
      </c>
      <c r="H9" s="146" t="str">
        <f t="shared" si="5"/>
        <v>PROGRAMI VJEŽBAONICA VISOKIH UČILIŠTA</v>
      </c>
      <c r="I9" s="185">
        <v>27100</v>
      </c>
      <c r="J9" s="185">
        <v>27900</v>
      </c>
      <c r="K9" s="185">
        <v>28100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3211</v>
      </c>
      <c r="F10" s="146" t="str">
        <f t="shared" si="4"/>
        <v>Službena putovanja</v>
      </c>
      <c r="G10" s="186" t="s">
        <v>801</v>
      </c>
      <c r="H10" s="146" t="str">
        <f t="shared" si="5"/>
        <v>PROGRAMSKO FINANCIRANJE JAVNIH VISOKIH UČILIŠTA</v>
      </c>
      <c r="I10" s="185">
        <v>374847</v>
      </c>
      <c r="J10" s="185">
        <v>412332</v>
      </c>
      <c r="K10" s="185">
        <v>412332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3213</v>
      </c>
      <c r="F11" s="146" t="str">
        <f t="shared" si="4"/>
        <v>Stručno usavršavanje zaposlenika</v>
      </c>
      <c r="G11" s="186" t="s">
        <v>801</v>
      </c>
      <c r="H11" s="146" t="str">
        <f t="shared" si="5"/>
        <v>PROGRAMSKO FINANCIRANJE JAVNIH VISOKIH UČILIŠTA</v>
      </c>
      <c r="I11" s="185">
        <v>105726</v>
      </c>
      <c r="J11" s="185">
        <v>116299</v>
      </c>
      <c r="K11" s="185">
        <v>116299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801</v>
      </c>
      <c r="H12" s="146" t="str">
        <f t="shared" si="5"/>
        <v>PROGRAMSKO FINANCIRANJE JAVNIH VISOKIH UČILIŠTA</v>
      </c>
      <c r="I12" s="185">
        <v>124949</v>
      </c>
      <c r="J12" s="185">
        <v>137444</v>
      </c>
      <c r="K12" s="185">
        <v>137444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486341</v>
      </c>
      <c r="J13" s="185">
        <v>534975</v>
      </c>
      <c r="K13" s="185">
        <v>534975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3225</v>
      </c>
      <c r="F14" s="146" t="str">
        <f t="shared" si="4"/>
        <v>Sitni inventar i auto gume</v>
      </c>
      <c r="G14" s="186" t="s">
        <v>801</v>
      </c>
      <c r="H14" s="146" t="str">
        <f t="shared" si="5"/>
        <v>PROGRAMSKO FINANCIRANJE JAVNIH VISOKIH UČILIŠTA</v>
      </c>
      <c r="I14" s="185">
        <v>9611</v>
      </c>
      <c r="J14" s="185">
        <v>10573</v>
      </c>
      <c r="K14" s="185">
        <v>10573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6728</v>
      </c>
      <c r="J15" s="185">
        <v>7401</v>
      </c>
      <c r="K15" s="185">
        <v>7401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153784</v>
      </c>
      <c r="J16" s="185">
        <v>169162</v>
      </c>
      <c r="K16" s="185">
        <v>169162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33640</v>
      </c>
      <c r="J17" s="185">
        <v>37004</v>
      </c>
      <c r="K17" s="185">
        <v>37004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105726</v>
      </c>
      <c r="J18" s="185">
        <v>116299</v>
      </c>
      <c r="K18" s="185">
        <v>116299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110532</v>
      </c>
      <c r="J19" s="185">
        <v>121585</v>
      </c>
      <c r="K19" s="185">
        <v>121585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40368</v>
      </c>
      <c r="J20" s="185">
        <v>44405</v>
      </c>
      <c r="K20" s="185">
        <v>44405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801</v>
      </c>
      <c r="H21" s="146" t="str">
        <f t="shared" si="5"/>
        <v>PROGRAMSKO FINANCIRANJE JAVNIH VISOKIH UČILIŠTA</v>
      </c>
      <c r="I21" s="185">
        <v>480574</v>
      </c>
      <c r="J21" s="185">
        <v>528631</v>
      </c>
      <c r="K21" s="185">
        <v>528631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801</v>
      </c>
      <c r="H22" s="146" t="str">
        <f t="shared" si="5"/>
        <v>PROGRAMSKO FINANCIRANJE JAVNIH VISOKIH UČILIŠTA</v>
      </c>
      <c r="I22" s="185">
        <v>173007</v>
      </c>
      <c r="J22" s="185">
        <v>190307</v>
      </c>
      <c r="K22" s="185">
        <v>190307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801</v>
      </c>
      <c r="H23" s="146" t="str">
        <f t="shared" si="5"/>
        <v>PROGRAMSKO FINANCIRANJE JAVNIH VISOKIH UČILIŠTA</v>
      </c>
      <c r="I23" s="185">
        <v>105726</v>
      </c>
      <c r="J23" s="185">
        <v>116299</v>
      </c>
      <c r="K23" s="185">
        <v>116299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3241</v>
      </c>
      <c r="F24" s="146" t="str">
        <f t="shared" si="4"/>
        <v>Naknade troškova osobama izvan radnog odnosa</v>
      </c>
      <c r="G24" s="186" t="s">
        <v>801</v>
      </c>
      <c r="H24" s="146" t="str">
        <f t="shared" si="5"/>
        <v>PROGRAMSKO FINANCIRANJE JAVNIH VISOKIH UČILIŠTA</v>
      </c>
      <c r="I24" s="185">
        <v>76892</v>
      </c>
      <c r="J24" s="185">
        <v>84581</v>
      </c>
      <c r="K24" s="185">
        <v>84581</v>
      </c>
      <c r="M24" s="141" t="str">
        <f t="shared" si="6"/>
        <v>324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3292</v>
      </c>
      <c r="F25" s="146" t="str">
        <f t="shared" si="4"/>
        <v>Premije osiguranja</v>
      </c>
      <c r="G25" s="186" t="s">
        <v>801</v>
      </c>
      <c r="H25" s="146" t="str">
        <f t="shared" si="5"/>
        <v>PROGRAMSKO FINANCIRANJE JAVNIH VISOKIH UČILIŠTA</v>
      </c>
      <c r="I25" s="185">
        <v>6728</v>
      </c>
      <c r="J25" s="185">
        <v>7401</v>
      </c>
      <c r="K25" s="185">
        <v>7401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3294</v>
      </c>
      <c r="F26" s="146" t="str">
        <f t="shared" si="4"/>
        <v>Članarine i norme</v>
      </c>
      <c r="G26" s="186" t="s">
        <v>801</v>
      </c>
      <c r="H26" s="146" t="str">
        <f t="shared" si="5"/>
        <v>PROGRAMSKO FINANCIRANJE JAVNIH VISOKIH UČILIŠTA</v>
      </c>
      <c r="I26" s="185">
        <v>24029</v>
      </c>
      <c r="J26" s="185">
        <v>26432</v>
      </c>
      <c r="K26" s="185">
        <v>26432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3299</v>
      </c>
      <c r="F27" s="146" t="str">
        <f t="shared" si="4"/>
        <v>Ostali nespomenuti rashodi poslovanja</v>
      </c>
      <c r="G27" s="186" t="s">
        <v>801</v>
      </c>
      <c r="H27" s="146" t="str">
        <f t="shared" si="5"/>
        <v>PROGRAMSKO FINANCIRANJE JAVNIH VISOKIH UČILIŠTA</v>
      </c>
      <c r="I27" s="185">
        <v>96115</v>
      </c>
      <c r="J27" s="185">
        <v>105726</v>
      </c>
      <c r="K27" s="185">
        <v>105726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3431</v>
      </c>
      <c r="F28" s="146" t="str">
        <f t="shared" si="4"/>
        <v>Bankarske usluge i usluge platnog prometa</v>
      </c>
      <c r="G28" s="186" t="s">
        <v>801</v>
      </c>
      <c r="H28" s="146" t="str">
        <f t="shared" si="5"/>
        <v>PROGRAMSKO FINANCIRANJE JAVNIH VISOKIH UČILIŠTA</v>
      </c>
      <c r="I28" s="185">
        <v>24029</v>
      </c>
      <c r="J28" s="185">
        <v>26432</v>
      </c>
      <c r="K28" s="185">
        <v>26432</v>
      </c>
      <c r="M28" s="141" t="str">
        <f t="shared" si="6"/>
        <v>343</v>
      </c>
      <c r="N28" s="141" t="str">
        <f t="shared" si="7"/>
        <v>34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4221</v>
      </c>
      <c r="F29" s="146" t="str">
        <f t="shared" si="4"/>
        <v>Uredska oprema i namještaj</v>
      </c>
      <c r="G29" s="186" t="s">
        <v>801</v>
      </c>
      <c r="H29" s="146" t="str">
        <f t="shared" si="5"/>
        <v>PROGRAMSKO FINANCIRANJE JAVNIH VISOKIH UČILIŠTA</v>
      </c>
      <c r="I29" s="185">
        <v>377731</v>
      </c>
      <c r="J29" s="185">
        <v>415504</v>
      </c>
      <c r="K29" s="185">
        <v>415504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4241</v>
      </c>
      <c r="F30" s="146" t="str">
        <f t="shared" si="4"/>
        <v>Knjige</v>
      </c>
      <c r="G30" s="186" t="s">
        <v>801</v>
      </c>
      <c r="H30" s="146" t="str">
        <f t="shared" si="5"/>
        <v>PROGRAMSKO FINANCIRANJE JAVNIH VISOKIH UČILIŠTA</v>
      </c>
      <c r="I30" s="185">
        <v>41810</v>
      </c>
      <c r="J30" s="185">
        <v>45991</v>
      </c>
      <c r="K30" s="185">
        <v>45991</v>
      </c>
      <c r="M30" s="141" t="str">
        <f t="shared" si="6"/>
        <v>424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4511</v>
      </c>
      <c r="F31" s="146" t="str">
        <f t="shared" si="4"/>
        <v>Dodatna ulaganja na građevinskim objektima</v>
      </c>
      <c r="G31" s="186" t="s">
        <v>801</v>
      </c>
      <c r="H31" s="146" t="str">
        <f t="shared" si="5"/>
        <v>PROGRAMSKO FINANCIRANJE JAVNIH VISOKIH UČILIŠTA</v>
      </c>
      <c r="I31" s="185">
        <v>293631</v>
      </c>
      <c r="J31" s="185">
        <v>322994</v>
      </c>
      <c r="K31" s="185">
        <v>322994</v>
      </c>
      <c r="M31" s="141" t="str">
        <f t="shared" si="6"/>
        <v>451</v>
      </c>
      <c r="N31" s="141" t="str">
        <f t="shared" si="7"/>
        <v>45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3111</v>
      </c>
      <c r="F32" s="146" t="str">
        <f t="shared" si="4"/>
        <v>Plaće za redovan rad</v>
      </c>
      <c r="G32" s="186" t="s">
        <v>184</v>
      </c>
      <c r="H32" s="146" t="str">
        <f t="shared" si="5"/>
        <v>REDOVNA DJELATNOST SVEUČILIŠTA U OSIJEKU (IZ EVIDENCIJSKIH PRIHODA)</v>
      </c>
      <c r="I32" s="185">
        <v>2000000</v>
      </c>
      <c r="J32" s="185">
        <v>2100000</v>
      </c>
      <c r="K32" s="185">
        <v>2150000</v>
      </c>
      <c r="M32" s="141" t="str">
        <f t="shared" si="6"/>
        <v>311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3132</v>
      </c>
      <c r="F33" s="146" t="str">
        <f t="shared" si="4"/>
        <v>Doprinosi za obvezno zdravstveno osiguranje</v>
      </c>
      <c r="G33" s="186" t="s">
        <v>184</v>
      </c>
      <c r="H33" s="146" t="str">
        <f t="shared" si="5"/>
        <v>REDOVNA DJELATNOST SVEUČILIŠTA U OSIJEKU (IZ EVIDENCIJSKIH PRIHODA)</v>
      </c>
      <c r="I33" s="185">
        <v>330000</v>
      </c>
      <c r="J33" s="185">
        <v>346500</v>
      </c>
      <c r="K33" s="185">
        <v>354750</v>
      </c>
      <c r="M33" s="141" t="str">
        <f t="shared" si="6"/>
        <v>313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3237</v>
      </c>
      <c r="F34" s="146" t="str">
        <f t="shared" si="4"/>
        <v>Intelektualne i osobne usluge</v>
      </c>
      <c r="G34" s="186" t="s">
        <v>184</v>
      </c>
      <c r="H34" s="146" t="str">
        <f t="shared" si="5"/>
        <v>REDOVNA DJELATNOST SVEUČILIŠTA U OSIJEKU (IZ EVIDENCIJSKIH PRIHODA)</v>
      </c>
      <c r="I34" s="185">
        <v>200000</v>
      </c>
      <c r="J34" s="185">
        <v>210000</v>
      </c>
      <c r="K34" s="185">
        <v>220000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3811</v>
      </c>
      <c r="F35" s="146" t="str">
        <f t="shared" si="4"/>
        <v>Tekuće donacije u novcu</v>
      </c>
      <c r="G35" s="186" t="s">
        <v>184</v>
      </c>
      <c r="H35" s="146" t="str">
        <f t="shared" si="5"/>
        <v>REDOVNA DJELATNOST SVEUČILIŠTA U OSIJEKU (IZ EVIDENCIJSKIH PRIHODA)</v>
      </c>
      <c r="I35" s="185">
        <v>10000</v>
      </c>
      <c r="J35" s="185">
        <v>10000</v>
      </c>
      <c r="K35" s="185">
        <v>10000</v>
      </c>
      <c r="M35" s="141" t="str">
        <f t="shared" si="6"/>
        <v>381</v>
      </c>
      <c r="N35" s="141" t="str">
        <f t="shared" si="7"/>
        <v>38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4511</v>
      </c>
      <c r="F36" s="146" t="str">
        <f t="shared" si="4"/>
        <v>Dodatna ulaganja na građevinskim objektima</v>
      </c>
      <c r="G36" s="186" t="s">
        <v>184</v>
      </c>
      <c r="H36" s="146" t="str">
        <f t="shared" si="5"/>
        <v>REDOVNA DJELATNOST SVEUČILIŠTA U OSIJEKU (IZ EVIDENCIJSKIH PRIHODA)</v>
      </c>
      <c r="I36" s="185">
        <v>1100000</v>
      </c>
      <c r="J36" s="185">
        <v>600000</v>
      </c>
      <c r="K36" s="185">
        <v>620000</v>
      </c>
      <c r="M36" s="141" t="str">
        <f t="shared" si="6"/>
        <v>451</v>
      </c>
      <c r="N36" s="141" t="str">
        <f t="shared" si="7"/>
        <v>45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3111</v>
      </c>
      <c r="F37" s="146" t="str">
        <f t="shared" si="4"/>
        <v>Plaće za redovan rad</v>
      </c>
      <c r="G37" s="186" t="s">
        <v>184</v>
      </c>
      <c r="H37" s="146" t="str">
        <f t="shared" si="5"/>
        <v>REDOVNA DJELATNOST SVEUČILIŠTA U OSIJEKU (IZ EVIDENCIJSKIH PRIHODA)</v>
      </c>
      <c r="I37" s="185">
        <v>670000</v>
      </c>
      <c r="J37" s="185">
        <v>675000</v>
      </c>
      <c r="K37" s="185">
        <v>680000</v>
      </c>
      <c r="M37" s="141" t="str">
        <f t="shared" si="6"/>
        <v>311</v>
      </c>
      <c r="N37" s="141" t="str">
        <f t="shared" si="7"/>
        <v>31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3132</v>
      </c>
      <c r="F38" s="146" t="str">
        <f t="shared" si="4"/>
        <v>Doprinosi za obvezno zdravstveno osiguranje</v>
      </c>
      <c r="G38" s="186" t="s">
        <v>184</v>
      </c>
      <c r="H38" s="146" t="str">
        <f t="shared" si="5"/>
        <v>REDOVNA DJELATNOST SVEUČILIŠTA U OSIJEKU (IZ EVIDENCIJSKIH PRIHODA)</v>
      </c>
      <c r="I38" s="185">
        <v>110100</v>
      </c>
      <c r="J38" s="185">
        <v>111375</v>
      </c>
      <c r="K38" s="185">
        <v>112200</v>
      </c>
      <c r="M38" s="141" t="str">
        <f t="shared" si="6"/>
        <v>313</v>
      </c>
      <c r="N38" s="141" t="str">
        <f t="shared" si="7"/>
        <v>31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3211</v>
      </c>
      <c r="F39" s="146" t="str">
        <f t="shared" si="4"/>
        <v>Službena putovanja</v>
      </c>
      <c r="G39" s="186" t="s">
        <v>184</v>
      </c>
      <c r="H39" s="146" t="str">
        <f t="shared" si="5"/>
        <v>REDOVNA DJELATNOST SVEUČILIŠTA U OSIJEKU (IZ EVIDENCIJSKIH PRIHODA)</v>
      </c>
      <c r="I39" s="185">
        <v>80000</v>
      </c>
      <c r="J39" s="185">
        <v>92000</v>
      </c>
      <c r="K39" s="185">
        <v>93000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3213</v>
      </c>
      <c r="F40" s="146" t="str">
        <f t="shared" si="4"/>
        <v>Stručno usavršavanje zaposlenika</v>
      </c>
      <c r="G40" s="186" t="s">
        <v>184</v>
      </c>
      <c r="H40" s="146" t="str">
        <f t="shared" si="5"/>
        <v>REDOVNA DJELATNOST SVEUČILIŠTA U OSIJEKU (IZ EVIDENCIJSKIH PRIHODA)</v>
      </c>
      <c r="I40" s="185">
        <v>8000</v>
      </c>
      <c r="J40" s="185">
        <v>8100</v>
      </c>
      <c r="K40" s="185">
        <v>8200</v>
      </c>
      <c r="M40" s="141" t="str">
        <f t="shared" si="6"/>
        <v>321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3221</v>
      </c>
      <c r="F41" s="146" t="str">
        <f t="shared" si="4"/>
        <v>Uredski materijal i ostali materijalni rashodi</v>
      </c>
      <c r="G41" s="186" t="s">
        <v>184</v>
      </c>
      <c r="H41" s="146" t="str">
        <f t="shared" si="5"/>
        <v>REDOVNA DJELATNOST SVEUČILIŠTA U OSIJEKU (IZ EVIDENCIJSKIH PRIHODA)</v>
      </c>
      <c r="I41" s="185">
        <v>5000</v>
      </c>
      <c r="J41" s="185">
        <v>5500</v>
      </c>
      <c r="K41" s="185">
        <v>6000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3224</v>
      </c>
      <c r="F42" s="146" t="str">
        <f t="shared" si="4"/>
        <v>Materijal i dijelovi za tekuće i investicijsko održavanje</v>
      </c>
      <c r="G42" s="186" t="s">
        <v>184</v>
      </c>
      <c r="H42" s="146" t="str">
        <f t="shared" si="5"/>
        <v>REDOVNA DJELATNOST SVEUČILIŠTA U OSIJEKU (IZ EVIDENCIJSKIH PRIHODA)</v>
      </c>
      <c r="I42" s="185">
        <v>10000</v>
      </c>
      <c r="J42" s="185">
        <v>10000</v>
      </c>
      <c r="K42" s="185">
        <v>10000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3225</v>
      </c>
      <c r="F43" s="146" t="str">
        <f t="shared" si="4"/>
        <v>Sitni inventar i auto gume</v>
      </c>
      <c r="G43" s="186" t="s">
        <v>184</v>
      </c>
      <c r="H43" s="146" t="str">
        <f t="shared" si="5"/>
        <v>REDOVNA DJELATNOST SVEUČILIŠTA U OSIJEKU (IZ EVIDENCIJSKIH PRIHODA)</v>
      </c>
      <c r="I43" s="185">
        <v>10000</v>
      </c>
      <c r="J43" s="185">
        <v>10500</v>
      </c>
      <c r="K43" s="185">
        <v>11000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3231</v>
      </c>
      <c r="F44" s="146" t="str">
        <f t="shared" si="4"/>
        <v>Usluge telefona, pošte i prijevoza</v>
      </c>
      <c r="G44" s="186" t="s">
        <v>184</v>
      </c>
      <c r="H44" s="146" t="str">
        <f t="shared" si="5"/>
        <v>REDOVNA DJELATNOST SVEUČILIŠTA U OSIJEKU (IZ EVIDENCIJSKIH PRIHODA)</v>
      </c>
      <c r="I44" s="185">
        <v>3000</v>
      </c>
      <c r="J44" s="185">
        <v>4000</v>
      </c>
      <c r="K44" s="185">
        <v>5000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3232</v>
      </c>
      <c r="F45" s="146" t="str">
        <f t="shared" si="4"/>
        <v>Usluge tekućeg i investicijskog održavanja</v>
      </c>
      <c r="G45" s="186" t="s">
        <v>184</v>
      </c>
      <c r="H45" s="146" t="str">
        <f t="shared" si="5"/>
        <v>REDOVNA DJELATNOST SVEUČILIŠTA U OSIJEKU (IZ EVIDENCIJSKIH PRIHODA)</v>
      </c>
      <c r="I45" s="185">
        <v>125000</v>
      </c>
      <c r="J45" s="185">
        <v>120000</v>
      </c>
      <c r="K45" s="185">
        <v>110000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3236</v>
      </c>
      <c r="F46" s="146" t="str">
        <f t="shared" si="4"/>
        <v>Zdravstvene i veterinarske usluge</v>
      </c>
      <c r="G46" s="186" t="s">
        <v>184</v>
      </c>
      <c r="H46" s="146" t="str">
        <f t="shared" si="5"/>
        <v>REDOVNA DJELATNOST SVEUČILIŠTA U OSIJEKU (IZ EVIDENCIJSKIH PRIHODA)</v>
      </c>
      <c r="I46" s="185">
        <v>40000</v>
      </c>
      <c r="J46" s="185">
        <v>40000</v>
      </c>
      <c r="K46" s="185">
        <v>40000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3237</v>
      </c>
      <c r="F47" s="146" t="str">
        <f t="shared" si="4"/>
        <v>Intelektualne i osobne usluge</v>
      </c>
      <c r="G47" s="186" t="s">
        <v>184</v>
      </c>
      <c r="H47" s="146" t="str">
        <f t="shared" si="5"/>
        <v>REDOVNA DJELATNOST SVEUČILIŠTA U OSIJEKU (IZ EVIDENCIJSKIH PRIHODA)</v>
      </c>
      <c r="I47" s="185">
        <v>50000</v>
      </c>
      <c r="J47" s="185">
        <v>51000</v>
      </c>
      <c r="K47" s="185">
        <v>52000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3239</v>
      </c>
      <c r="F48" s="146" t="str">
        <f t="shared" si="4"/>
        <v>Ostale usluge</v>
      </c>
      <c r="G48" s="186" t="s">
        <v>184</v>
      </c>
      <c r="H48" s="146" t="str">
        <f t="shared" si="5"/>
        <v>REDOVNA DJELATNOST SVEUČILIŠTA U OSIJEKU (IZ EVIDENCIJSKIH PRIHODA)</v>
      </c>
      <c r="I48" s="185">
        <v>50000</v>
      </c>
      <c r="J48" s="185">
        <v>51000</v>
      </c>
      <c r="K48" s="185">
        <v>52000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3241</v>
      </c>
      <c r="F49" s="146" t="str">
        <f t="shared" si="4"/>
        <v>Naknade troškova osobama izvan radnog odnosa</v>
      </c>
      <c r="G49" s="186" t="s">
        <v>184</v>
      </c>
      <c r="H49" s="146" t="str">
        <f t="shared" si="5"/>
        <v>REDOVNA DJELATNOST SVEUČILIŠTA U OSIJEKU (IZ EVIDENCIJSKIH PRIHODA)</v>
      </c>
      <c r="I49" s="185">
        <v>35000</v>
      </c>
      <c r="J49" s="185">
        <v>36000</v>
      </c>
      <c r="K49" s="185">
        <v>37000</v>
      </c>
      <c r="M49" s="141" t="str">
        <f t="shared" si="6"/>
        <v>324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3293</v>
      </c>
      <c r="F50" s="146" t="str">
        <f t="shared" si="4"/>
        <v>Reprezentacija</v>
      </c>
      <c r="G50" s="186" t="s">
        <v>184</v>
      </c>
      <c r="H50" s="146" t="str">
        <f t="shared" si="5"/>
        <v>REDOVNA DJELATNOST SVEUČILIŠTA U OSIJEKU (IZ EVIDENCIJSKIH PRIHODA)</v>
      </c>
      <c r="I50" s="185">
        <v>100000</v>
      </c>
      <c r="J50" s="185">
        <v>105000</v>
      </c>
      <c r="K50" s="185">
        <v>110000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3299</v>
      </c>
      <c r="F51" s="146" t="str">
        <f t="shared" si="4"/>
        <v>Ostali nespomenuti rashodi poslovanja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100000</v>
      </c>
      <c r="J51" s="185">
        <v>103000</v>
      </c>
      <c r="K51" s="185">
        <v>105000</v>
      </c>
      <c r="M51" s="141" t="str">
        <f t="shared" si="6"/>
        <v>329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3721</v>
      </c>
      <c r="F52" s="146" t="str">
        <f t="shared" si="4"/>
        <v>Naknade građanima i kućanstvima u novcu</v>
      </c>
      <c r="G52" s="186" t="s">
        <v>184</v>
      </c>
      <c r="H52" s="146" t="str">
        <f t="shared" si="5"/>
        <v>REDOVNA DJELATNOST SVEUČILIŠTA U OSIJEKU (IZ EVIDENCIJSKIH PRIHODA)</v>
      </c>
      <c r="I52" s="185">
        <v>120000</v>
      </c>
      <c r="J52" s="185">
        <v>120000</v>
      </c>
      <c r="K52" s="185">
        <v>120000</v>
      </c>
      <c r="M52" s="141" t="str">
        <f t="shared" si="6"/>
        <v>372</v>
      </c>
      <c r="N52" s="141" t="str">
        <f t="shared" si="7"/>
        <v>37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4221</v>
      </c>
      <c r="F53" s="146" t="str">
        <f t="shared" si="4"/>
        <v>Uredska oprema i namještaj</v>
      </c>
      <c r="G53" s="186" t="s">
        <v>184</v>
      </c>
      <c r="H53" s="146" t="str">
        <f t="shared" si="5"/>
        <v>REDOVNA DJELATNOST SVEUČILIŠTA U OSIJEKU (IZ EVIDENCIJSKIH PRIHODA)</v>
      </c>
      <c r="I53" s="185">
        <v>50000</v>
      </c>
      <c r="J53" s="185">
        <v>55000</v>
      </c>
      <c r="K53" s="185">
        <v>58000</v>
      </c>
      <c r="M53" s="141" t="str">
        <f t="shared" si="6"/>
        <v>422</v>
      </c>
      <c r="N53" s="141" t="str">
        <f t="shared" si="7"/>
        <v>42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4511</v>
      </c>
      <c r="F54" s="146" t="str">
        <f t="shared" si="4"/>
        <v>Dodatna ulaganja na građevinskim objektima</v>
      </c>
      <c r="G54" s="186" t="s">
        <v>184</v>
      </c>
      <c r="H54" s="146" t="str">
        <f t="shared" si="5"/>
        <v>REDOVNA DJELATNOST SVEUČILIŠTA U OSIJEKU (IZ EVIDENCIJSKIH PRIHODA)</v>
      </c>
      <c r="I54" s="185">
        <v>984500</v>
      </c>
      <c r="J54" s="185">
        <v>600000</v>
      </c>
      <c r="K54" s="185">
        <v>650000</v>
      </c>
      <c r="M54" s="141" t="str">
        <f t="shared" si="6"/>
        <v>451</v>
      </c>
      <c r="N54" s="141" t="str">
        <f t="shared" si="7"/>
        <v>45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52</v>
      </c>
      <c r="D55" s="146" t="str">
        <f t="shared" si="3"/>
        <v>Ostale pomoći</v>
      </c>
      <c r="E55" s="151">
        <v>3111</v>
      </c>
      <c r="F55" s="146" t="str">
        <f t="shared" si="4"/>
        <v>Plaće za redovan rad</v>
      </c>
      <c r="G55" s="186" t="s">
        <v>184</v>
      </c>
      <c r="H55" s="146" t="str">
        <f t="shared" si="5"/>
        <v>REDOVNA DJELATNOST SVEUČILIŠTA U OSIJEKU (IZ EVIDENCIJSKIH PRIHODA)</v>
      </c>
      <c r="I55" s="185">
        <v>27956</v>
      </c>
      <c r="J55" s="185">
        <v>0</v>
      </c>
      <c r="K55" s="185">
        <v>0</v>
      </c>
      <c r="M55" s="141" t="str">
        <f t="shared" si="6"/>
        <v>311</v>
      </c>
      <c r="N55" s="141" t="str">
        <f t="shared" si="7"/>
        <v>31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52</v>
      </c>
      <c r="D56" s="146" t="str">
        <f t="shared" si="3"/>
        <v>Ostale pomoći</v>
      </c>
      <c r="E56" s="151">
        <v>3111</v>
      </c>
      <c r="F56" s="146" t="str">
        <f t="shared" si="4"/>
        <v>Plaće za redovan rad</v>
      </c>
      <c r="G56" s="186" t="s">
        <v>184</v>
      </c>
      <c r="H56" s="146" t="str">
        <f t="shared" si="5"/>
        <v>REDOVNA DJELATNOST SVEUČILIŠTA U OSIJEKU (IZ EVIDENCIJSKIH PRIHODA)</v>
      </c>
      <c r="I56" s="185">
        <v>231800</v>
      </c>
      <c r="J56" s="185">
        <v>230000</v>
      </c>
      <c r="K56" s="185">
        <v>230000</v>
      </c>
      <c r="M56" s="141" t="str">
        <f t="shared" si="6"/>
        <v>311</v>
      </c>
      <c r="N56" s="141" t="str">
        <f t="shared" si="7"/>
        <v>31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52</v>
      </c>
      <c r="D57" s="146" t="str">
        <f t="shared" si="3"/>
        <v>Ostale pomoći</v>
      </c>
      <c r="E57" s="151">
        <v>3132</v>
      </c>
      <c r="F57" s="146" t="str">
        <f t="shared" si="4"/>
        <v>Doprinosi za obvezno zdravstveno osiguranje</v>
      </c>
      <c r="G57" s="186" t="s">
        <v>184</v>
      </c>
      <c r="H57" s="146" t="str">
        <f t="shared" si="5"/>
        <v>REDOVNA DJELATNOST SVEUČILIŠTA U OSIJEKU (IZ EVIDENCIJSKIH PRIHODA)</v>
      </c>
      <c r="I57" s="185">
        <v>38200</v>
      </c>
      <c r="J57" s="185">
        <v>37950</v>
      </c>
      <c r="K57" s="185">
        <v>37950</v>
      </c>
      <c r="M57" s="141" t="str">
        <f t="shared" si="6"/>
        <v>313</v>
      </c>
      <c r="N57" s="141" t="str">
        <f t="shared" si="7"/>
        <v>31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3239</v>
      </c>
      <c r="F58" s="146" t="str">
        <f t="shared" si="4"/>
        <v>Ostale usluge</v>
      </c>
      <c r="G58" s="186" t="s">
        <v>184</v>
      </c>
      <c r="H58" s="146" t="str">
        <f t="shared" si="5"/>
        <v>REDOVNA DJELATNOST SVEUČILIŠTA U OSIJEKU (IZ EVIDENCIJSKIH PRIHODA)</v>
      </c>
      <c r="I58" s="185">
        <v>90000</v>
      </c>
      <c r="J58" s="185">
        <v>92000</v>
      </c>
      <c r="K58" s="185">
        <v>95000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71</v>
      </c>
      <c r="D59" s="146" t="str">
        <f t="shared" si="3"/>
        <v>Prihodi od nefin. imovine i nadoknade štete s osnova osig.</v>
      </c>
      <c r="E59" s="151">
        <v>4221</v>
      </c>
      <c r="F59" s="146" t="str">
        <f t="shared" si="4"/>
        <v>Uredska oprema i namještaj</v>
      </c>
      <c r="G59" s="186" t="s">
        <v>184</v>
      </c>
      <c r="H59" s="146" t="str">
        <f t="shared" si="5"/>
        <v>REDOVNA DJELATNOST SVEUČILIŠTA U OSIJEKU (IZ EVIDENCIJSKIH PRIHODA)</v>
      </c>
      <c r="I59" s="185">
        <v>7000</v>
      </c>
      <c r="J59" s="185">
        <v>7200</v>
      </c>
      <c r="K59" s="185">
        <v>7400</v>
      </c>
      <c r="M59" s="141" t="str">
        <f t="shared" si="6"/>
        <v>422</v>
      </c>
      <c r="N59" s="141" t="str">
        <f t="shared" si="7"/>
        <v>42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4" sqref="G4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3299</v>
      </c>
      <c r="D3" s="146" t="str">
        <f>IFERROR(VLOOKUP(C3,$U$5:$W$129,2,FALSE),"")</f>
        <v>Ostali nespomenuti rashodi poslovanja</v>
      </c>
      <c r="E3" s="186" t="s">
        <v>1116</v>
      </c>
      <c r="F3" s="146" t="str">
        <f>IFERROR(VLOOKUP(E3,$AA$5:$AB$500,2,FALSE),"")</f>
        <v>Provedba HKO-a na razini visokog obrazovanja</v>
      </c>
      <c r="G3" s="185">
        <v>20073</v>
      </c>
      <c r="H3" s="185">
        <v>0</v>
      </c>
      <c r="I3" s="185">
        <v>0</v>
      </c>
      <c r="J3" s="201"/>
      <c r="K3" s="200"/>
      <c r="L3" s="200"/>
      <c r="M3" s="201"/>
      <c r="N3" s="201"/>
      <c r="P3" s="141" t="str">
        <f>LEFT(C3,3)</f>
        <v>329</v>
      </c>
      <c r="Q3" s="141" t="str">
        <f>LEFT(C3,2)</f>
        <v>32</v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2000000</v>
      </c>
      <c r="E5" s="3"/>
      <c r="F5" s="3"/>
      <c r="G5" s="3">
        <v>300000</v>
      </c>
      <c r="H5" s="3"/>
      <c r="I5" s="3">
        <v>1200000</v>
      </c>
      <c r="J5" s="3"/>
      <c r="K5" s="3">
        <v>500000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47759001</v>
      </c>
      <c r="E6" s="14">
        <f>+E27+E34</f>
        <v>41079122</v>
      </c>
      <c r="F6" s="14">
        <f t="shared" ref="F6:V6" si="0">+F27+F34</f>
        <v>0</v>
      </c>
      <c r="G6" s="14">
        <f t="shared" si="0"/>
        <v>3810500</v>
      </c>
      <c r="H6" s="14">
        <f>+H27+H34</f>
        <v>0</v>
      </c>
      <c r="I6" s="14">
        <f t="shared" si="0"/>
        <v>2454350</v>
      </c>
      <c r="J6" s="14">
        <f t="shared" si="0"/>
        <v>0</v>
      </c>
      <c r="K6" s="14">
        <f t="shared" si="0"/>
        <v>408029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7000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-2074250</v>
      </c>
      <c r="E7" s="113">
        <v>0</v>
      </c>
      <c r="F7" s="113"/>
      <c r="G7" s="113">
        <v>-470500</v>
      </c>
      <c r="H7" s="113"/>
      <c r="I7" s="113">
        <v>-1103750</v>
      </c>
      <c r="J7" s="113"/>
      <c r="K7" s="113">
        <v>-500000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47684751</v>
      </c>
      <c r="E8" s="14">
        <f>+E5+E6+E7</f>
        <v>41079122</v>
      </c>
      <c r="F8" s="14">
        <f t="shared" ref="F8:V8" si="2">+F5+F6+F7</f>
        <v>0</v>
      </c>
      <c r="G8" s="14">
        <f t="shared" si="2"/>
        <v>3640000</v>
      </c>
      <c r="H8" s="14">
        <f>+H5+H6+H7</f>
        <v>0</v>
      </c>
      <c r="I8" s="14">
        <f t="shared" si="2"/>
        <v>2550600</v>
      </c>
      <c r="J8" s="14">
        <f t="shared" si="2"/>
        <v>0</v>
      </c>
      <c r="K8" s="14">
        <f t="shared" si="2"/>
        <v>408029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7000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47684751</v>
      </c>
      <c r="E9" s="136">
        <f>+'PLAN RASHODA I IZDATAKA'!E3</f>
        <v>41079122</v>
      </c>
      <c r="F9" s="136">
        <f>+'PLAN RASHODA I IZDATAKA'!F3</f>
        <v>0</v>
      </c>
      <c r="G9" s="136">
        <f>+'PLAN RASHODA I IZDATAKA'!G3</f>
        <v>3640000</v>
      </c>
      <c r="H9" s="136">
        <f>+'PLAN RASHODA I IZDATAKA'!H3</f>
        <v>0</v>
      </c>
      <c r="I9" s="136">
        <f>+'PLAN RASHODA I IZDATAKA'!I3</f>
        <v>2550600</v>
      </c>
      <c r="J9" s="136">
        <f>+'PLAN RASHODA I IZDATAKA'!J3</f>
        <v>0</v>
      </c>
      <c r="K9" s="136">
        <f>+'PLAN RASHODA I IZDATAKA'!K3</f>
        <v>408029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7000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408029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408029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500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500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2454350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2454350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3810000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3810000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41079122</v>
      </c>
      <c r="E24" s="189">
        <f>SUMIFS('Plan prihoda za unos u SAP'!$G$3:$G$501,'Plan prihoda za unos u SAP'!$C$3:$C$501,"=11",'Plan prihoda za unos u SAP'!$K$3:$K$501,"=671")</f>
        <v>41079122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47752001</v>
      </c>
      <c r="E27" s="4">
        <f>SUM(E11:E26)</f>
        <v>41079122</v>
      </c>
      <c r="F27" s="4">
        <f t="shared" ref="F27:W27" si="4">SUM(F11:F26)</f>
        <v>0</v>
      </c>
      <c r="G27" s="4">
        <f t="shared" si="4"/>
        <v>3810500</v>
      </c>
      <c r="H27" s="4">
        <f t="shared" si="4"/>
        <v>0</v>
      </c>
      <c r="I27" s="4">
        <f t="shared" si="4"/>
        <v>2454350</v>
      </c>
      <c r="J27" s="4">
        <f t="shared" si="4"/>
        <v>0</v>
      </c>
      <c r="K27" s="4">
        <f t="shared" si="4"/>
        <v>408029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7000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7000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7000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7000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47759001</v>
      </c>
      <c r="E42" s="71">
        <f>+E41+E34+E27</f>
        <v>41079122</v>
      </c>
      <c r="F42" s="71">
        <f t="shared" ref="F42:U42" si="9">+F41+F34+F27</f>
        <v>0</v>
      </c>
      <c r="G42" s="71">
        <f t="shared" si="9"/>
        <v>3810500</v>
      </c>
      <c r="H42" s="71">
        <f>+H41+H34+H27</f>
        <v>0</v>
      </c>
      <c r="I42" s="71">
        <f t="shared" si="9"/>
        <v>2454350</v>
      </c>
      <c r="J42" s="71">
        <f t="shared" si="9"/>
        <v>0</v>
      </c>
      <c r="K42" s="71">
        <f t="shared" si="9"/>
        <v>408029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7000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2074250</v>
      </c>
      <c r="E46" s="188">
        <f t="shared" ref="E46:W46" si="10">-E7</f>
        <v>0</v>
      </c>
      <c r="F46" s="188">
        <f t="shared" si="10"/>
        <v>0</v>
      </c>
      <c r="G46" s="188">
        <f t="shared" si="10"/>
        <v>470500</v>
      </c>
      <c r="H46" s="188">
        <f t="shared" si="10"/>
        <v>0</v>
      </c>
      <c r="I46" s="188">
        <f t="shared" si="10"/>
        <v>1103750</v>
      </c>
      <c r="J46" s="188">
        <f t="shared" si="10"/>
        <v>0</v>
      </c>
      <c r="K46" s="188">
        <f t="shared" si="10"/>
        <v>500000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49184715</v>
      </c>
      <c r="E47" s="14">
        <f t="shared" ref="E47:V47" si="13">+E68+E75</f>
        <v>42614759</v>
      </c>
      <c r="F47" s="14">
        <f t="shared" si="13"/>
        <v>0</v>
      </c>
      <c r="G47" s="14">
        <f t="shared" si="13"/>
        <v>3810500</v>
      </c>
      <c r="H47" s="14">
        <f>+H68+H75</f>
        <v>0</v>
      </c>
      <c r="I47" s="14">
        <f t="shared" si="13"/>
        <v>2504350</v>
      </c>
      <c r="J47" s="14">
        <f t="shared" si="13"/>
        <v>0</v>
      </c>
      <c r="K47" s="14">
        <f t="shared" si="13"/>
        <v>247906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7200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-2813081</v>
      </c>
      <c r="E48" s="113"/>
      <c r="F48" s="113"/>
      <c r="G48" s="113">
        <v>-1014500</v>
      </c>
      <c r="H48" s="113"/>
      <c r="I48" s="113">
        <v>-1410625</v>
      </c>
      <c r="J48" s="113"/>
      <c r="K48" s="113">
        <v>-387956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48445884</v>
      </c>
      <c r="E49" s="14">
        <f>+E46+E47+E48</f>
        <v>42614759</v>
      </c>
      <c r="F49" s="14">
        <f t="shared" ref="F49:V49" si="14">+F46+F47+F48</f>
        <v>0</v>
      </c>
      <c r="G49" s="14">
        <f t="shared" si="14"/>
        <v>3266500</v>
      </c>
      <c r="H49" s="14">
        <f>+H46+H47+H48</f>
        <v>0</v>
      </c>
      <c r="I49" s="14">
        <f t="shared" si="14"/>
        <v>2197475</v>
      </c>
      <c r="J49" s="14">
        <f t="shared" si="14"/>
        <v>0</v>
      </c>
      <c r="K49" s="14">
        <f t="shared" si="14"/>
        <v>359950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7200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48445884</v>
      </c>
      <c r="E50" s="136">
        <f>+'PLAN RASHODA I IZDATAKA'!E71</f>
        <v>42614759</v>
      </c>
      <c r="F50" s="136">
        <f>+'PLAN RASHODA I IZDATAKA'!F71</f>
        <v>0</v>
      </c>
      <c r="G50" s="136">
        <f>+'PLAN RASHODA I IZDATAKA'!G71</f>
        <v>3266500</v>
      </c>
      <c r="H50" s="136">
        <f>+'PLAN RASHODA I IZDATAKA'!H71</f>
        <v>0</v>
      </c>
      <c r="I50" s="136">
        <f>+'PLAN RASHODA I IZDATAKA'!I71</f>
        <v>2197475</v>
      </c>
      <c r="J50" s="136">
        <f>+'PLAN RASHODA I IZDATAKA'!J71</f>
        <v>0</v>
      </c>
      <c r="K50" s="136">
        <f>+'PLAN RASHODA I IZDATAKA'!K71</f>
        <v>359950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7200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247906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247906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500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500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2504350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2504350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3810000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3810000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42614759</v>
      </c>
      <c r="E65" s="189">
        <f>SUMIFS('Plan prihoda za unos u SAP'!$H$3:$H$501,'Plan prihoda za unos u SAP'!$C$3:$C$501,"=11",'Plan prihoda za unos u SAP'!$K$3:$K$501,"=671")</f>
        <v>42614759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49177515</v>
      </c>
      <c r="E68" s="4">
        <f>SUM(E52:E67)</f>
        <v>42614759</v>
      </c>
      <c r="F68" s="4">
        <f t="shared" ref="F68:W68" si="16">SUM(F52:F67)</f>
        <v>0</v>
      </c>
      <c r="G68" s="4">
        <f t="shared" si="16"/>
        <v>3810500</v>
      </c>
      <c r="H68" s="4">
        <f t="shared" si="16"/>
        <v>0</v>
      </c>
      <c r="I68" s="4">
        <f t="shared" si="16"/>
        <v>2504350</v>
      </c>
      <c r="J68" s="4">
        <f>SUM(J52:J67)</f>
        <v>0</v>
      </c>
      <c r="K68" s="4">
        <f t="shared" si="16"/>
        <v>247906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7200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7200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7200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7200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49184715</v>
      </c>
      <c r="E83" s="71">
        <f t="shared" ref="E83:V83" si="21">+E82+E75+E68</f>
        <v>42614759</v>
      </c>
      <c r="F83" s="71">
        <f t="shared" si="21"/>
        <v>0</v>
      </c>
      <c r="G83" s="71">
        <f t="shared" si="21"/>
        <v>3810500</v>
      </c>
      <c r="H83" s="71">
        <f>+H82+H75+H68</f>
        <v>0</v>
      </c>
      <c r="I83" s="71">
        <f t="shared" si="21"/>
        <v>2504350</v>
      </c>
      <c r="J83" s="71">
        <f t="shared" si="21"/>
        <v>0</v>
      </c>
      <c r="K83" s="71">
        <f t="shared" si="21"/>
        <v>247906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7200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2813081</v>
      </c>
      <c r="E87" s="188">
        <f t="shared" ref="E87:V87" si="22">-E48</f>
        <v>0</v>
      </c>
      <c r="F87" s="188">
        <f t="shared" si="22"/>
        <v>0</v>
      </c>
      <c r="G87" s="188">
        <f t="shared" si="22"/>
        <v>1014500</v>
      </c>
      <c r="H87" s="188">
        <f>-H48</f>
        <v>0</v>
      </c>
      <c r="I87" s="188">
        <f t="shared" si="22"/>
        <v>1410625</v>
      </c>
      <c r="J87" s="188">
        <f t="shared" si="22"/>
        <v>0</v>
      </c>
      <c r="K87" s="188">
        <f t="shared" si="22"/>
        <v>387956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49645204</v>
      </c>
      <c r="E88" s="14">
        <f t="shared" ref="E88:V88" si="24">+E109+E116</f>
        <v>42810004</v>
      </c>
      <c r="F88" s="14">
        <f t="shared" si="24"/>
        <v>0</v>
      </c>
      <c r="G88" s="14">
        <f t="shared" si="24"/>
        <v>3910500</v>
      </c>
      <c r="H88" s="14">
        <f>+H109+H116</f>
        <v>0</v>
      </c>
      <c r="I88" s="14">
        <f t="shared" si="24"/>
        <v>2554350</v>
      </c>
      <c r="J88" s="14">
        <f t="shared" si="24"/>
        <v>0</v>
      </c>
      <c r="K88" s="14">
        <f t="shared" si="24"/>
        <v>362950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7400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-3663781</v>
      </c>
      <c r="E89" s="113"/>
      <c r="F89" s="113"/>
      <c r="G89" s="113">
        <v>-1570250</v>
      </c>
      <c r="H89" s="113"/>
      <c r="I89" s="113">
        <v>-1705575</v>
      </c>
      <c r="J89" s="113"/>
      <c r="K89" s="113">
        <v>-387956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48794504</v>
      </c>
      <c r="E90" s="14">
        <f>+E87+E88+E89</f>
        <v>42810004</v>
      </c>
      <c r="F90" s="14">
        <f t="shared" ref="F90:V90" si="25">+F87+F88+F89</f>
        <v>0</v>
      </c>
      <c r="G90" s="14">
        <f t="shared" si="25"/>
        <v>3354750</v>
      </c>
      <c r="H90" s="14">
        <f>+H87+H88+H89</f>
        <v>0</v>
      </c>
      <c r="I90" s="14">
        <f t="shared" si="25"/>
        <v>2259400</v>
      </c>
      <c r="J90" s="14">
        <f t="shared" si="25"/>
        <v>0</v>
      </c>
      <c r="K90" s="14">
        <f t="shared" si="25"/>
        <v>362950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7400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48794504</v>
      </c>
      <c r="E91" s="136">
        <f>+'PLAN RASHODA I IZDATAKA'!E91</f>
        <v>42810004</v>
      </c>
      <c r="F91" s="136">
        <f>+'PLAN RASHODA I IZDATAKA'!F91</f>
        <v>0</v>
      </c>
      <c r="G91" s="136">
        <f>+'PLAN RASHODA I IZDATAKA'!G91</f>
        <v>3354750</v>
      </c>
      <c r="H91" s="136">
        <f>+'PLAN RASHODA I IZDATAKA'!H91</f>
        <v>0</v>
      </c>
      <c r="I91" s="136">
        <f>+'PLAN RASHODA I IZDATAKA'!I91</f>
        <v>2259400</v>
      </c>
      <c r="J91" s="136">
        <f>+'PLAN RASHODA I IZDATAKA'!J91</f>
        <v>0</v>
      </c>
      <c r="K91" s="136">
        <f>+'PLAN RASHODA I IZDATAKA'!K91</f>
        <v>362950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7400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362950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362950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500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500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2554350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2554350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3910000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3910000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42810004</v>
      </c>
      <c r="E106" s="189">
        <f>SUMIFS('Plan prihoda za unos u SAP'!$I$3:$I$501,'Plan prihoda za unos u SAP'!$C$3:$C$501,"=11",'Plan prihoda za unos u SAP'!$K$3:$K$501,"=671")</f>
        <v>42810004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49637804</v>
      </c>
      <c r="E109" s="4">
        <f>SUM(E93:E108)</f>
        <v>42810004</v>
      </c>
      <c r="F109" s="4">
        <f t="shared" ref="F109:W109" si="27">SUM(F93:F108)</f>
        <v>0</v>
      </c>
      <c r="G109" s="4">
        <f t="shared" si="27"/>
        <v>3910500</v>
      </c>
      <c r="H109" s="4">
        <f t="shared" si="27"/>
        <v>0</v>
      </c>
      <c r="I109" s="4">
        <f t="shared" si="27"/>
        <v>2554350</v>
      </c>
      <c r="J109" s="4">
        <f t="shared" si="27"/>
        <v>0</v>
      </c>
      <c r="K109" s="4">
        <f t="shared" si="27"/>
        <v>362950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7400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7400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7400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7400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49645204</v>
      </c>
      <c r="E124" s="71">
        <f>+E123+E116+E109</f>
        <v>42810004</v>
      </c>
      <c r="F124" s="71">
        <f t="shared" ref="F124:W124" si="32">+F123+F116+F109</f>
        <v>0</v>
      </c>
      <c r="G124" s="71">
        <f t="shared" si="32"/>
        <v>3910500</v>
      </c>
      <c r="H124" s="71">
        <f>+H123+H116+H109</f>
        <v>0</v>
      </c>
      <c r="I124" s="71">
        <f t="shared" si="32"/>
        <v>2554350</v>
      </c>
      <c r="J124" s="71">
        <f t="shared" si="32"/>
        <v>0</v>
      </c>
      <c r="K124" s="71">
        <f t="shared" si="32"/>
        <v>362950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7400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47684751</v>
      </c>
      <c r="E3" s="121">
        <f t="shared" ref="E3:W3" si="0">E4+E38+E58</f>
        <v>41079122</v>
      </c>
      <c r="F3" s="121">
        <f t="shared" si="0"/>
        <v>0</v>
      </c>
      <c r="G3" s="121">
        <f t="shared" si="0"/>
        <v>3640000</v>
      </c>
      <c r="H3" s="121">
        <f>H4+H38+H58</f>
        <v>0</v>
      </c>
      <c r="I3" s="121">
        <f t="shared" si="0"/>
        <v>2550600</v>
      </c>
      <c r="J3" s="121">
        <f t="shared" si="0"/>
        <v>0</v>
      </c>
      <c r="K3" s="121">
        <f t="shared" si="0"/>
        <v>408029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7000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44830079</v>
      </c>
      <c r="E4" s="125">
        <f>E5+E9+E15+E19+E23+E30+E33</f>
        <v>40365950</v>
      </c>
      <c r="F4" s="125">
        <f t="shared" ref="F4:W4" si="2">F5+F9+F15+F19+F23+F30+F33</f>
        <v>0</v>
      </c>
      <c r="G4" s="125">
        <f t="shared" si="2"/>
        <v>2540000</v>
      </c>
      <c r="H4" s="125">
        <f>H5+H9+H15+H19+H23+H30+H33</f>
        <v>0</v>
      </c>
      <c r="I4" s="125">
        <f t="shared" si="2"/>
        <v>1516100</v>
      </c>
      <c r="J4" s="125">
        <f t="shared" si="2"/>
        <v>0</v>
      </c>
      <c r="K4" s="125">
        <f t="shared" si="2"/>
        <v>408029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40692804</v>
      </c>
      <c r="E5" s="12">
        <f>SUM(E6:E8)</f>
        <v>37284748</v>
      </c>
      <c r="F5" s="12">
        <f t="shared" ref="F5:W5" si="3">SUM(F6:F8)</f>
        <v>0</v>
      </c>
      <c r="G5" s="12">
        <f t="shared" si="3"/>
        <v>2330000</v>
      </c>
      <c r="H5" s="12">
        <f>SUM(H6:H8)</f>
        <v>0</v>
      </c>
      <c r="I5" s="12">
        <f t="shared" si="3"/>
        <v>780100</v>
      </c>
      <c r="J5" s="12">
        <f t="shared" si="3"/>
        <v>0</v>
      </c>
      <c r="K5" s="12">
        <f t="shared" si="3"/>
        <v>297956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34310789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31381033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2000000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670000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259756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813449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813449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5568566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5090266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330000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110100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38200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3983246</v>
      </c>
      <c r="E9" s="78">
        <f t="shared" ref="E9:W9" si="4">SUM(E10:E14)</f>
        <v>3057173</v>
      </c>
      <c r="F9" s="78">
        <f t="shared" si="4"/>
        <v>0</v>
      </c>
      <c r="G9" s="78">
        <f>SUM(G10:G14)</f>
        <v>200000</v>
      </c>
      <c r="H9" s="78">
        <f>SUM(H10:H14)</f>
        <v>0</v>
      </c>
      <c r="I9" s="78">
        <f t="shared" si="4"/>
        <v>616000</v>
      </c>
      <c r="J9" s="78">
        <f t="shared" si="4"/>
        <v>0</v>
      </c>
      <c r="K9" s="78">
        <f t="shared" si="4"/>
        <v>110073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1003865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915865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88000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652629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627629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1822957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1264957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200000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268000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90000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111892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76892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35000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391903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171830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200000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20073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24029</v>
      </c>
      <c r="E15" s="4">
        <f t="shared" ref="E15:W15" si="5">SUM(E16:E18)</f>
        <v>24029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24029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24029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120000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120000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120000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10000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10000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10000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10000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2854672</v>
      </c>
      <c r="E38" s="126">
        <f>E42+E49+E51+E53+E39</f>
        <v>713172</v>
      </c>
      <c r="F38" s="126">
        <f t="shared" ref="F38:W38" si="10">F42+F49+F51+F53+F39</f>
        <v>0</v>
      </c>
      <c r="G38" s="126">
        <f t="shared" si="10"/>
        <v>1100000</v>
      </c>
      <c r="H38" s="126">
        <f>H42+H49+H51+H53+H39</f>
        <v>0</v>
      </c>
      <c r="I38" s="126">
        <f t="shared" si="10"/>
        <v>1034500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7000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476541</v>
      </c>
      <c r="E42" s="4">
        <f t="shared" ref="E42:W42" si="12">SUM(E43:E48)</f>
        <v>419541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50000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7000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434731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377731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7000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41810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41810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2378131</v>
      </c>
      <c r="E53" s="4">
        <f t="shared" ref="E53:W53" si="15">SUM(E54:E57)</f>
        <v>293631</v>
      </c>
      <c r="F53" s="4">
        <f t="shared" si="15"/>
        <v>0</v>
      </c>
      <c r="G53" s="4">
        <f t="shared" si="15"/>
        <v>1100000</v>
      </c>
      <c r="H53" s="4">
        <f>SUM(H54:H57)</f>
        <v>0</v>
      </c>
      <c r="I53" s="4">
        <f t="shared" si="15"/>
        <v>984500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2378131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293631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1100000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984500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48445884</v>
      </c>
      <c r="E71" s="121">
        <f t="shared" ref="E71:V71" si="20">+E72+E80+E86</f>
        <v>42614759</v>
      </c>
      <c r="F71" s="121">
        <f t="shared" si="20"/>
        <v>0</v>
      </c>
      <c r="G71" s="121">
        <f t="shared" si="20"/>
        <v>3266500</v>
      </c>
      <c r="H71" s="121">
        <f>+H72+H80+H86</f>
        <v>0</v>
      </c>
      <c r="I71" s="121">
        <f t="shared" si="20"/>
        <v>2197475</v>
      </c>
      <c r="J71" s="121">
        <f t="shared" si="20"/>
        <v>0</v>
      </c>
      <c r="K71" s="121">
        <f t="shared" si="20"/>
        <v>359950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7200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46399195</v>
      </c>
      <c r="E72" s="130">
        <f t="shared" ref="E72:V72" si="22">SUM(E73:E79)</f>
        <v>41830270</v>
      </c>
      <c r="F72" s="130">
        <f t="shared" si="22"/>
        <v>0</v>
      </c>
      <c r="G72" s="130">
        <f t="shared" si="22"/>
        <v>2666500</v>
      </c>
      <c r="H72" s="130">
        <f>SUM(H73:H79)</f>
        <v>0</v>
      </c>
      <c r="I72" s="130">
        <f t="shared" si="22"/>
        <v>1542475</v>
      </c>
      <c r="J72" s="130">
        <f t="shared" si="22"/>
        <v>0</v>
      </c>
      <c r="K72" s="130">
        <f t="shared" si="22"/>
        <v>359950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41978685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38477860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2446500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786375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267950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4264078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3325978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210000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636100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92000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26432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26432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120000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120000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10000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2046689</v>
      </c>
      <c r="E80" s="131">
        <f t="shared" ref="E80:V80" si="23">SUM(E81:E85)</f>
        <v>784489</v>
      </c>
      <c r="F80" s="131">
        <f t="shared" si="23"/>
        <v>0</v>
      </c>
      <c r="G80" s="131">
        <f t="shared" si="23"/>
        <v>600000</v>
      </c>
      <c r="H80" s="131">
        <f>SUM(H81:H85)</f>
        <v>0</v>
      </c>
      <c r="I80" s="131">
        <f t="shared" si="23"/>
        <v>655000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7200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523695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461495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55000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7200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1522994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322994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600000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600000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48794504</v>
      </c>
      <c r="E91" s="121">
        <f t="shared" ref="E91:W91" si="25">E92+E100+E106</f>
        <v>42810004</v>
      </c>
      <c r="F91" s="121">
        <f t="shared" si="25"/>
        <v>0</v>
      </c>
      <c r="G91" s="121">
        <f t="shared" si="25"/>
        <v>3354750</v>
      </c>
      <c r="H91" s="121">
        <f>H92+H100+H106</f>
        <v>0</v>
      </c>
      <c r="I91" s="121">
        <f t="shared" si="25"/>
        <v>2259400</v>
      </c>
      <c r="J91" s="121">
        <f t="shared" si="25"/>
        <v>0</v>
      </c>
      <c r="K91" s="121">
        <f t="shared" si="25"/>
        <v>362950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7400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46674615</v>
      </c>
      <c r="E92" s="130">
        <f t="shared" ref="E92:G92" si="27">SUM(E93:E99)</f>
        <v>42025515</v>
      </c>
      <c r="F92" s="130">
        <f t="shared" si="27"/>
        <v>0</v>
      </c>
      <c r="G92" s="130">
        <f t="shared" si="27"/>
        <v>2734750</v>
      </c>
      <c r="H92" s="130">
        <f>SUM(H93:H99)</f>
        <v>0</v>
      </c>
      <c r="I92" s="130">
        <f t="shared" ref="I92:K92" si="28">SUM(I93:I99)</f>
        <v>1551400</v>
      </c>
      <c r="J92" s="130">
        <f t="shared" si="28"/>
        <v>0</v>
      </c>
      <c r="K92" s="130">
        <f t="shared" si="28"/>
        <v>362950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42235149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38670249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2504750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792200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267950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4283034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3328834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220000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639200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95000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26432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26432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120000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120000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10000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10000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2119889</v>
      </c>
      <c r="E100" s="131">
        <f t="shared" ref="E100:G100" si="31">SUM(E101:E105)</f>
        <v>784489</v>
      </c>
      <c r="F100" s="131">
        <f t="shared" si="31"/>
        <v>0</v>
      </c>
      <c r="G100" s="131">
        <f t="shared" si="31"/>
        <v>620000</v>
      </c>
      <c r="H100" s="131">
        <f>SUM(H101:H105)</f>
        <v>0</v>
      </c>
      <c r="I100" s="131">
        <f t="shared" ref="I100:K100" si="32">SUM(I101:I105)</f>
        <v>708000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7400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526895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461495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58000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7400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1592994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322994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620000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650000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>
      <selection activeCell="B52" sqref="B52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376" workbookViewId="0">
      <selection activeCell="A395" sqref="A395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2020-10-13T10:00:04Z</cp:lastPrinted>
  <dcterms:created xsi:type="dcterms:W3CDTF">2018-09-10T07:36:17Z</dcterms:created>
  <dcterms:modified xsi:type="dcterms:W3CDTF">2021-02-01T10:05:10Z</dcterms:modified>
</cp:coreProperties>
</file>