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3"/>
  <workbookPr codeName="ThisWorkbook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61DD0EF3-F4B0-4518-ADDD-CBEDA1F47FB5}" xr6:coauthVersionLast="36" xr6:coauthVersionMax="36" xr10:uidLastSave="{00000000-0000-0000-0000-000000000000}"/>
  <workbookProtection workbookPassword="DE31" lockStructure="1"/>
  <bookViews>
    <workbookView xWindow="0" yWindow="0" windowWidth="20490" windowHeight="706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6" i="13"/>
  <c r="P101" i="13"/>
  <c r="P92" i="13"/>
  <c r="P84" i="13"/>
  <c r="P63" i="13"/>
  <c r="P54" i="13"/>
  <c r="P35" i="13"/>
  <c r="P25" i="13"/>
  <c r="P13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21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96" i="13"/>
  <c r="P88" i="13"/>
  <c r="P67" i="13"/>
  <c r="P58" i="13"/>
  <c r="P50" i="13"/>
  <c r="P30" i="13"/>
  <c r="P17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M108" i="14"/>
  <c r="L108" i="14"/>
  <c r="K108" i="14"/>
  <c r="J108" i="14"/>
  <c r="E108" i="14"/>
  <c r="N107" i="14"/>
  <c r="M107" i="14"/>
  <c r="L107" i="14"/>
  <c r="K107" i="14"/>
  <c r="J107" i="14"/>
  <c r="E107" i="14"/>
  <c r="N105" i="14"/>
  <c r="M105" i="14"/>
  <c r="L105" i="14"/>
  <c r="K105" i="14"/>
  <c r="J105" i="14"/>
  <c r="E105" i="14"/>
  <c r="N104" i="14"/>
  <c r="M104" i="14"/>
  <c r="L104" i="14"/>
  <c r="K104" i="14"/>
  <c r="J104" i="14"/>
  <c r="E104" i="14"/>
  <c r="N103" i="14"/>
  <c r="M103" i="14"/>
  <c r="L103" i="14"/>
  <c r="K103" i="14"/>
  <c r="J103" i="14"/>
  <c r="E103" i="14"/>
  <c r="N102" i="14"/>
  <c r="M102" i="14"/>
  <c r="L102" i="14"/>
  <c r="K102" i="14"/>
  <c r="J102" i="14"/>
  <c r="E102" i="14"/>
  <c r="N101" i="14"/>
  <c r="M101" i="14"/>
  <c r="L101" i="14"/>
  <c r="K101" i="14"/>
  <c r="J101" i="14"/>
  <c r="E101" i="14"/>
  <c r="N99" i="14"/>
  <c r="M99" i="14"/>
  <c r="L99" i="14"/>
  <c r="K99" i="14"/>
  <c r="J99" i="14"/>
  <c r="E99" i="14"/>
  <c r="N98" i="14"/>
  <c r="M98" i="14"/>
  <c r="L98" i="14"/>
  <c r="K98" i="14"/>
  <c r="J98" i="14"/>
  <c r="E98" i="14"/>
  <c r="N97" i="14"/>
  <c r="M97" i="14"/>
  <c r="L97" i="14"/>
  <c r="K97" i="14"/>
  <c r="J97" i="14"/>
  <c r="E97" i="14"/>
  <c r="N96" i="14"/>
  <c r="M96" i="14"/>
  <c r="L96" i="14"/>
  <c r="K96" i="14"/>
  <c r="J96" i="14"/>
  <c r="E96" i="14"/>
  <c r="N95" i="14"/>
  <c r="M95" i="14"/>
  <c r="L95" i="14"/>
  <c r="K95" i="14"/>
  <c r="J95" i="14"/>
  <c r="E95" i="14"/>
  <c r="N94" i="14"/>
  <c r="M94" i="14"/>
  <c r="L94" i="14"/>
  <c r="K94" i="14"/>
  <c r="J94" i="14"/>
  <c r="E94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E82" i="14"/>
  <c r="J82" i="14"/>
  <c r="K82" i="14"/>
  <c r="L82" i="14"/>
  <c r="M82" i="14"/>
  <c r="N82" i="14"/>
  <c r="E83" i="14"/>
  <c r="J83" i="14"/>
  <c r="K83" i="14"/>
  <c r="L83" i="14"/>
  <c r="M83" i="14"/>
  <c r="N83" i="14"/>
  <c r="E84" i="14"/>
  <c r="J84" i="14"/>
  <c r="K84" i="14"/>
  <c r="L84" i="14"/>
  <c r="M84" i="14"/>
  <c r="N84" i="14"/>
  <c r="E85" i="14"/>
  <c r="J85" i="14"/>
  <c r="K85" i="14"/>
  <c r="L85" i="14"/>
  <c r="M85" i="14"/>
  <c r="N85" i="14"/>
  <c r="E87" i="14"/>
  <c r="J87" i="14"/>
  <c r="K87" i="14"/>
  <c r="L87" i="14"/>
  <c r="M87" i="14"/>
  <c r="N87" i="14"/>
  <c r="N88" i="14"/>
  <c r="M88" i="14"/>
  <c r="L88" i="14"/>
  <c r="K88" i="14"/>
  <c r="J88" i="14"/>
  <c r="E88" i="14"/>
  <c r="N79" i="14"/>
  <c r="M79" i="14"/>
  <c r="L79" i="14"/>
  <c r="K79" i="14"/>
  <c r="J79" i="14"/>
  <c r="E79" i="14"/>
  <c r="N78" i="14"/>
  <c r="M78" i="14"/>
  <c r="L78" i="14"/>
  <c r="K78" i="14"/>
  <c r="J78" i="14"/>
  <c r="E78" i="14"/>
  <c r="N77" i="14"/>
  <c r="M77" i="14"/>
  <c r="L77" i="14"/>
  <c r="K77" i="14"/>
  <c r="J77" i="14"/>
  <c r="E77" i="14"/>
  <c r="N76" i="14"/>
  <c r="M76" i="14"/>
  <c r="L76" i="14"/>
  <c r="K76" i="14"/>
  <c r="J76" i="14"/>
  <c r="E76" i="14"/>
  <c r="N75" i="14"/>
  <c r="M75" i="14"/>
  <c r="L75" i="14"/>
  <c r="K75" i="14"/>
  <c r="J75" i="14"/>
  <c r="E75" i="14"/>
  <c r="N74" i="14"/>
  <c r="M74" i="14"/>
  <c r="L74" i="14"/>
  <c r="K74" i="14"/>
  <c r="J74" i="14"/>
  <c r="E74" i="14"/>
  <c r="N73" i="14"/>
  <c r="M73" i="14"/>
  <c r="L73" i="14"/>
  <c r="K73" i="14"/>
  <c r="J73" i="14"/>
  <c r="E73" i="14"/>
  <c r="E86" i="14" l="1"/>
  <c r="P86" i="14"/>
  <c r="L86" i="14"/>
  <c r="M86" i="14"/>
  <c r="K86" i="14"/>
  <c r="N86" i="14"/>
  <c r="J86" i="14"/>
  <c r="N68" i="14"/>
  <c r="M68" i="14"/>
  <c r="L68" i="14"/>
  <c r="K68" i="14"/>
  <c r="J68" i="14"/>
  <c r="E68" i="14"/>
  <c r="N67" i="14"/>
  <c r="M67" i="14"/>
  <c r="L67" i="14"/>
  <c r="K67" i="14"/>
  <c r="J67" i="14"/>
  <c r="E67" i="14"/>
  <c r="N66" i="14"/>
  <c r="M66" i="14"/>
  <c r="L66" i="14"/>
  <c r="K66" i="14"/>
  <c r="J66" i="14"/>
  <c r="E66" i="14"/>
  <c r="N65" i="14"/>
  <c r="M65" i="14"/>
  <c r="L65" i="14"/>
  <c r="K65" i="14"/>
  <c r="J65" i="14"/>
  <c r="E65" i="14"/>
  <c r="N64" i="14"/>
  <c r="M64" i="14"/>
  <c r="L64" i="14"/>
  <c r="K64" i="14"/>
  <c r="J64" i="14"/>
  <c r="E64" i="14"/>
  <c r="N62" i="14"/>
  <c r="M62" i="14"/>
  <c r="L62" i="14"/>
  <c r="K62" i="14"/>
  <c r="J62" i="14"/>
  <c r="E62" i="14"/>
  <c r="N61" i="14"/>
  <c r="M61" i="14"/>
  <c r="L61" i="14"/>
  <c r="K61" i="14"/>
  <c r="J61" i="14"/>
  <c r="E61" i="14"/>
  <c r="N60" i="14"/>
  <c r="M60" i="14"/>
  <c r="L60" i="14"/>
  <c r="K60" i="14"/>
  <c r="J60" i="14"/>
  <c r="E60" i="14"/>
  <c r="N57" i="14"/>
  <c r="M57" i="14"/>
  <c r="L57" i="14"/>
  <c r="K57" i="14"/>
  <c r="J57" i="14"/>
  <c r="E57" i="14"/>
  <c r="N56" i="14"/>
  <c r="M56" i="14"/>
  <c r="L56" i="14"/>
  <c r="K56" i="14"/>
  <c r="J56" i="14"/>
  <c r="E56" i="14"/>
  <c r="N55" i="14"/>
  <c r="M55" i="14"/>
  <c r="L55" i="14"/>
  <c r="K55" i="14"/>
  <c r="J55" i="14"/>
  <c r="E55" i="14"/>
  <c r="N54" i="14"/>
  <c r="M54" i="14"/>
  <c r="L54" i="14"/>
  <c r="K54" i="14"/>
  <c r="J54" i="14"/>
  <c r="E54" i="14"/>
  <c r="N52" i="14"/>
  <c r="M52" i="14"/>
  <c r="L52" i="14"/>
  <c r="K52" i="14"/>
  <c r="J52" i="14"/>
  <c r="E52" i="14"/>
  <c r="N48" i="14"/>
  <c r="M48" i="14"/>
  <c r="L48" i="14"/>
  <c r="K48" i="14"/>
  <c r="J48" i="14"/>
  <c r="E48" i="14"/>
  <c r="N47" i="14"/>
  <c r="M47" i="14"/>
  <c r="L47" i="14"/>
  <c r="K47" i="14"/>
  <c r="J47" i="14"/>
  <c r="E47" i="14"/>
  <c r="N46" i="14"/>
  <c r="M46" i="14"/>
  <c r="L46" i="14"/>
  <c r="K46" i="14"/>
  <c r="J46" i="14"/>
  <c r="E46" i="14"/>
  <c r="N45" i="14"/>
  <c r="M45" i="14"/>
  <c r="L45" i="14"/>
  <c r="K45" i="14"/>
  <c r="J45" i="14"/>
  <c r="E45" i="14"/>
  <c r="N44" i="14"/>
  <c r="M44" i="14"/>
  <c r="L44" i="14"/>
  <c r="K44" i="14"/>
  <c r="J44" i="14"/>
  <c r="E44" i="14"/>
  <c r="N43" i="14"/>
  <c r="M43" i="14"/>
  <c r="L43" i="14"/>
  <c r="K43" i="14"/>
  <c r="J43" i="14"/>
  <c r="E43" i="14"/>
  <c r="N41" i="14"/>
  <c r="M41" i="14"/>
  <c r="L41" i="14"/>
  <c r="K41" i="14"/>
  <c r="J41" i="14"/>
  <c r="E41" i="14"/>
  <c r="N40" i="14"/>
  <c r="M40" i="14"/>
  <c r="L40" i="14"/>
  <c r="K40" i="14"/>
  <c r="J40" i="14"/>
  <c r="E40" i="14"/>
  <c r="L59" i="14" l="1"/>
  <c r="M59" i="14"/>
  <c r="J59" i="14"/>
  <c r="N59" i="14"/>
  <c r="K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M37" i="14"/>
  <c r="L37" i="14"/>
  <c r="K37" i="14"/>
  <c r="J37" i="14"/>
  <c r="E37" i="14"/>
  <c r="N36" i="14"/>
  <c r="M36" i="14"/>
  <c r="L36" i="14"/>
  <c r="K36" i="14"/>
  <c r="J36" i="14"/>
  <c r="E36" i="14"/>
  <c r="N35" i="14"/>
  <c r="M35" i="14"/>
  <c r="L35" i="14"/>
  <c r="K35" i="14"/>
  <c r="J35" i="14"/>
  <c r="E35" i="14"/>
  <c r="N34" i="14"/>
  <c r="M34" i="14"/>
  <c r="L34" i="14"/>
  <c r="K34" i="14"/>
  <c r="J34" i="14"/>
  <c r="E34" i="14"/>
  <c r="N32" i="14"/>
  <c r="M32" i="14"/>
  <c r="L32" i="14"/>
  <c r="K32" i="14"/>
  <c r="J32" i="14"/>
  <c r="E32" i="14"/>
  <c r="N31" i="14"/>
  <c r="M31" i="14"/>
  <c r="L31" i="14"/>
  <c r="K31" i="14"/>
  <c r="J31" i="14"/>
  <c r="E31" i="14"/>
  <c r="N29" i="14"/>
  <c r="M29" i="14"/>
  <c r="L29" i="14"/>
  <c r="K29" i="14"/>
  <c r="J29" i="14"/>
  <c r="E29" i="14"/>
  <c r="N28" i="14"/>
  <c r="M28" i="14"/>
  <c r="L28" i="14"/>
  <c r="K28" i="14"/>
  <c r="J28" i="14"/>
  <c r="E28" i="14"/>
  <c r="N27" i="14"/>
  <c r="M27" i="14"/>
  <c r="L27" i="14"/>
  <c r="K27" i="14"/>
  <c r="J27" i="14"/>
  <c r="E27" i="14"/>
  <c r="N26" i="14"/>
  <c r="M26" i="14"/>
  <c r="L26" i="14"/>
  <c r="K26" i="14"/>
  <c r="J26" i="14"/>
  <c r="E26" i="14"/>
  <c r="N25" i="14"/>
  <c r="M25" i="14"/>
  <c r="L25" i="14"/>
  <c r="K25" i="14"/>
  <c r="J25" i="14"/>
  <c r="E25" i="14"/>
  <c r="N24" i="14"/>
  <c r="M24" i="14"/>
  <c r="L24" i="14"/>
  <c r="K24" i="14"/>
  <c r="J24" i="14"/>
  <c r="E24" i="14"/>
  <c r="N22" i="14"/>
  <c r="M22" i="14"/>
  <c r="L22" i="14"/>
  <c r="K22" i="14"/>
  <c r="J22" i="14"/>
  <c r="E22" i="14"/>
  <c r="N21" i="14"/>
  <c r="M21" i="14"/>
  <c r="L21" i="14"/>
  <c r="K21" i="14"/>
  <c r="J21" i="14"/>
  <c r="E21" i="14"/>
  <c r="N20" i="14"/>
  <c r="M20" i="14"/>
  <c r="L20" i="14"/>
  <c r="K20" i="14"/>
  <c r="J20" i="14"/>
  <c r="E20" i="14"/>
  <c r="N18" i="14"/>
  <c r="M18" i="14"/>
  <c r="L18" i="14"/>
  <c r="K18" i="14"/>
  <c r="J18" i="14"/>
  <c r="E18" i="14"/>
  <c r="N17" i="14"/>
  <c r="M17" i="14"/>
  <c r="L17" i="14"/>
  <c r="K17" i="14"/>
  <c r="J17" i="14"/>
  <c r="E17" i="14"/>
  <c r="N16" i="14"/>
  <c r="M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I14" i="14" s="1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F14" i="14"/>
  <c r="O13" i="14"/>
  <c r="N13" i="14"/>
  <c r="M13" i="14"/>
  <c r="K13" i="14"/>
  <c r="J13" i="14"/>
  <c r="H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H37" i="14" l="1"/>
  <c r="H20" i="14"/>
  <c r="H25" i="14"/>
  <c r="H29" i="14"/>
  <c r="H35" i="14"/>
  <c r="H18" i="14"/>
  <c r="H24" i="14"/>
  <c r="H28" i="14"/>
  <c r="H34" i="14"/>
  <c r="H17" i="14"/>
  <c r="H22" i="14"/>
  <c r="H27" i="14"/>
  <c r="H32" i="14"/>
  <c r="H50" i="14"/>
  <c r="H68" i="14"/>
  <c r="H64" i="14"/>
  <c r="H57" i="14"/>
  <c r="H52" i="14"/>
  <c r="H45" i="14"/>
  <c r="H65" i="14"/>
  <c r="H60" i="14"/>
  <c r="H54" i="14"/>
  <c r="H46" i="14"/>
  <c r="H41" i="14"/>
  <c r="H66" i="14"/>
  <c r="H61" i="14"/>
  <c r="H55" i="14"/>
  <c r="H47" i="14"/>
  <c r="H43" i="14"/>
  <c r="H40" i="14"/>
  <c r="H67" i="14"/>
  <c r="H62" i="14"/>
  <c r="H56" i="14"/>
  <c r="H48" i="14"/>
  <c r="H44" i="14"/>
  <c r="H16" i="14"/>
  <c r="H21" i="14"/>
  <c r="H26" i="14"/>
  <c r="H31" i="14"/>
  <c r="H36" i="14"/>
  <c r="O107" i="14"/>
  <c r="O102" i="14"/>
  <c r="O97" i="14"/>
  <c r="O93" i="14"/>
  <c r="O82" i="14"/>
  <c r="O87" i="14"/>
  <c r="O79" i="14"/>
  <c r="O75" i="14"/>
  <c r="O73" i="14"/>
  <c r="O108" i="14"/>
  <c r="O103" i="14"/>
  <c r="O98" i="14"/>
  <c r="O94" i="14"/>
  <c r="O81" i="14"/>
  <c r="O85" i="14"/>
  <c r="O88" i="14"/>
  <c r="O76" i="14"/>
  <c r="O104" i="14"/>
  <c r="O99" i="14"/>
  <c r="O95" i="14"/>
  <c r="O84" i="14"/>
  <c r="O77" i="14"/>
  <c r="O105" i="14"/>
  <c r="O101" i="14"/>
  <c r="O96" i="14"/>
  <c r="O83" i="14"/>
  <c r="O78" i="14"/>
  <c r="O74" i="14"/>
  <c r="O50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48" i="14"/>
  <c r="O47" i="14"/>
  <c r="O46" i="14"/>
  <c r="O45" i="14"/>
  <c r="O44" i="14"/>
  <c r="O43" i="14"/>
  <c r="O41" i="14"/>
  <c r="O40" i="14"/>
  <c r="O16" i="14"/>
  <c r="O17" i="14"/>
  <c r="O18" i="14"/>
  <c r="O20" i="14"/>
  <c r="O21" i="14"/>
  <c r="O22" i="14"/>
  <c r="O24" i="14"/>
  <c r="O25" i="14"/>
  <c r="O26" i="14"/>
  <c r="O27" i="14"/>
  <c r="O28" i="14"/>
  <c r="O29" i="14"/>
  <c r="O31" i="14"/>
  <c r="O32" i="14"/>
  <c r="O34" i="14"/>
  <c r="O35" i="14"/>
  <c r="O36" i="14"/>
  <c r="O37" i="14"/>
  <c r="I13" i="14"/>
  <c r="I36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16" i="14"/>
  <c r="I21" i="14"/>
  <c r="I26" i="14"/>
  <c r="I31" i="14"/>
  <c r="I50" i="14"/>
  <c r="I67" i="14"/>
  <c r="I62" i="14"/>
  <c r="I56" i="14"/>
  <c r="I48" i="14"/>
  <c r="I44" i="14"/>
  <c r="I66" i="14"/>
  <c r="I61" i="14"/>
  <c r="I55" i="14"/>
  <c r="I47" i="14"/>
  <c r="I43" i="14"/>
  <c r="I65" i="14"/>
  <c r="I60" i="14"/>
  <c r="I54" i="14"/>
  <c r="I46" i="14"/>
  <c r="I41" i="14"/>
  <c r="I68" i="14"/>
  <c r="I64" i="14"/>
  <c r="I57" i="14"/>
  <c r="I52" i="14"/>
  <c r="I45" i="14"/>
  <c r="I40" i="14"/>
  <c r="I17" i="14"/>
  <c r="I22" i="14"/>
  <c r="I27" i="14"/>
  <c r="I32" i="14"/>
  <c r="I37" i="14"/>
  <c r="I18" i="14"/>
  <c r="I24" i="14"/>
  <c r="I28" i="14"/>
  <c r="I34" i="14"/>
  <c r="I20" i="14"/>
  <c r="I25" i="14"/>
  <c r="I29" i="14"/>
  <c r="I35" i="14"/>
  <c r="G36" i="14"/>
  <c r="G16" i="14"/>
  <c r="G18" i="14"/>
  <c r="G21" i="14"/>
  <c r="G24" i="14"/>
  <c r="G26" i="14"/>
  <c r="G28" i="14"/>
  <c r="G31" i="14"/>
  <c r="G34" i="14"/>
  <c r="G108" i="14"/>
  <c r="G103" i="14"/>
  <c r="G98" i="14"/>
  <c r="G94" i="14"/>
  <c r="G81" i="14"/>
  <c r="G85" i="14"/>
  <c r="G88" i="14"/>
  <c r="G76" i="14"/>
  <c r="G73" i="14"/>
  <c r="G107" i="14"/>
  <c r="G102" i="14"/>
  <c r="G97" i="14"/>
  <c r="G93" i="14"/>
  <c r="G82" i="14"/>
  <c r="G87" i="14"/>
  <c r="G79" i="14"/>
  <c r="G75" i="14"/>
  <c r="G74" i="14"/>
  <c r="G105" i="14"/>
  <c r="G101" i="14"/>
  <c r="G96" i="14"/>
  <c r="G83" i="14"/>
  <c r="G78" i="14"/>
  <c r="G104" i="14"/>
  <c r="G99" i="14"/>
  <c r="G95" i="14"/>
  <c r="G84" i="14"/>
  <c r="G77" i="14"/>
  <c r="G50" i="14"/>
  <c r="G67" i="14"/>
  <c r="G65" i="14"/>
  <c r="G62" i="14"/>
  <c r="G60" i="14"/>
  <c r="G56" i="14"/>
  <c r="G54" i="14"/>
  <c r="G48" i="14"/>
  <c r="G46" i="14"/>
  <c r="G44" i="14"/>
  <c r="G41" i="14"/>
  <c r="G68" i="14"/>
  <c r="G57" i="14"/>
  <c r="G47" i="14"/>
  <c r="G66" i="14"/>
  <c r="G64" i="14"/>
  <c r="G55" i="14"/>
  <c r="G43" i="14"/>
  <c r="G40" i="14"/>
  <c r="G61" i="14"/>
  <c r="G52" i="14"/>
  <c r="G45" i="14"/>
  <c r="G17" i="14"/>
  <c r="G20" i="14"/>
  <c r="G22" i="14"/>
  <c r="G25" i="14"/>
  <c r="G27" i="14"/>
  <c r="G29" i="14"/>
  <c r="G32" i="14"/>
  <c r="G35" i="14"/>
  <c r="G37" i="14"/>
  <c r="F37" i="14"/>
  <c r="F20" i="14"/>
  <c r="F25" i="14"/>
  <c r="F29" i="14"/>
  <c r="F35" i="14"/>
  <c r="F18" i="14"/>
  <c r="F24" i="14"/>
  <c r="F28" i="14"/>
  <c r="F34" i="14"/>
  <c r="F82" i="14"/>
  <c r="F84" i="14"/>
  <c r="F87" i="14"/>
  <c r="F73" i="14"/>
  <c r="F108" i="14"/>
  <c r="F105" i="14"/>
  <c r="F103" i="14"/>
  <c r="F101" i="14"/>
  <c r="F98" i="14"/>
  <c r="F96" i="14"/>
  <c r="F94" i="14"/>
  <c r="F88" i="14"/>
  <c r="F78" i="14"/>
  <c r="F76" i="14"/>
  <c r="F74" i="14"/>
  <c r="F77" i="14"/>
  <c r="F81" i="14"/>
  <c r="F83" i="14"/>
  <c r="F85" i="14"/>
  <c r="F75" i="14"/>
  <c r="F107" i="14"/>
  <c r="F104" i="14"/>
  <c r="F102" i="14"/>
  <c r="F99" i="14"/>
  <c r="F97" i="14"/>
  <c r="F95" i="14"/>
  <c r="F93" i="14"/>
  <c r="F79" i="14"/>
  <c r="F17" i="14"/>
  <c r="F22" i="14"/>
  <c r="F27" i="14"/>
  <c r="F32" i="14"/>
  <c r="F50" i="14"/>
  <c r="F49" i="14" s="1"/>
  <c r="F68" i="14"/>
  <c r="F64" i="14"/>
  <c r="F57" i="14"/>
  <c r="F52" i="14"/>
  <c r="F48" i="14"/>
  <c r="F44" i="14"/>
  <c r="F65" i="14"/>
  <c r="F60" i="14"/>
  <c r="F54" i="14"/>
  <c r="F45" i="14"/>
  <c r="F66" i="14"/>
  <c r="F61" i="14"/>
  <c r="F55" i="14"/>
  <c r="F46" i="14"/>
  <c r="F41" i="14"/>
  <c r="F40" i="14"/>
  <c r="F67" i="14"/>
  <c r="F62" i="14"/>
  <c r="F56" i="14"/>
  <c r="F47" i="14"/>
  <c r="F43" i="14"/>
  <c r="F16" i="14"/>
  <c r="F21" i="14"/>
  <c r="F26" i="14"/>
  <c r="F31" i="14"/>
  <c r="F36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G86" i="14" l="1"/>
  <c r="H59" i="14"/>
  <c r="H63" i="14"/>
  <c r="O59" i="14"/>
  <c r="O86" i="14"/>
  <c r="I59" i="14"/>
  <c r="I86" i="14"/>
  <c r="F86" i="14"/>
  <c r="D106" i="14"/>
  <c r="H86" i="14"/>
  <c r="D92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38" i="14"/>
  <c r="J3" i="14"/>
  <c r="J9" i="13" s="1"/>
  <c r="K3" i="14"/>
  <c r="K9" i="13" s="1"/>
  <c r="G3" i="14"/>
  <c r="G9" i="13" s="1"/>
  <c r="E3" i="14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C10" i="13"/>
  <c r="C14" i="12"/>
  <c r="C20" i="12" s="1"/>
  <c r="C31" i="12" s="1"/>
  <c r="D44" i="13"/>
  <c r="D46" i="13" s="1"/>
  <c r="C42" i="13"/>
  <c r="C78" i="13"/>
  <c r="D80" i="13"/>
  <c r="C6" i="13"/>
  <c r="C8" i="13"/>
  <c r="C37" i="13"/>
  <c r="C73" i="13"/>
  <c r="C109" i="13"/>
  <c r="C80" i="13" l="1"/>
  <c r="C44" i="13"/>
  <c r="C46" i="13"/>
  <c r="D105" i="14"/>
  <c r="D100" i="14" s="1"/>
  <c r="C100" i="14" l="1"/>
  <c r="E19" i="12" s="1"/>
  <c r="E17" i="12" s="1"/>
  <c r="E20" i="12" s="1"/>
  <c r="E31" i="12" s="1"/>
  <c r="D91" i="14"/>
  <c r="C105" i="14"/>
  <c r="D81" i="13" l="1"/>
  <c r="C91" i="14"/>
  <c r="D82" i="13" l="1"/>
  <c r="C82" i="13" s="1"/>
  <c r="C81" i="13"/>
</calcChain>
</file>

<file path=xl/sharedStrings.xml><?xml version="1.0" encoding="utf-8"?>
<sst xmlns="http://schemas.openxmlformats.org/spreadsheetml/2006/main" count="3292" uniqueCount="1669">
  <si>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</si>
  <si>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</si>
  <si>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</si>
  <si>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</si>
  <si>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</si>
  <si>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</si>
  <si>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</si>
  <si>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</si>
  <si>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</si>
  <si>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</si>
  <si>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</si>
  <si>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</si>
  <si>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</si>
  <si>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</si>
  <si>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</si>
  <si>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</si>
  <si>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</si>
  <si>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</si>
  <si>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</si>
  <si>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</si>
  <si>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</si>
  <si>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</si>
  <si>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</si>
  <si>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</si>
  <si>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</si>
  <si>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</si>
  <si>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</si>
  <si>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</si>
  <si>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</si>
  <si>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</si>
  <si>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</si>
  <si>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</si>
  <si>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</si>
  <si>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</si>
  <si>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</si>
  <si>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</si>
  <si>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</si>
  <si>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</si>
  <si>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</si>
  <si>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</si>
  <si>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</si>
  <si>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</si>
  <si>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</si>
  <si>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</si>
  <si>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</si>
  <si>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</si>
  <si>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</si>
  <si>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</si>
  <si>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</si>
  <si>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</si>
  <si>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</si>
  <si>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</si>
  <si>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</si>
  <si>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</si>
  <si>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</si>
  <si>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</si>
  <si>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</si>
  <si>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</si>
  <si>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</si>
  <si>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</si>
  <si>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</si>
  <si>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</si>
  <si>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</si>
  <si>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</si>
  <si>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</si>
  <si>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</si>
  <si>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</si>
  <si>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</si>
  <si>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</si>
  <si>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</si>
  <si>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</si>
  <si>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</si>
  <si>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</si>
  <si>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</si>
  <si>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</si>
  <si>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</si>
  <si>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</si>
  <si>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</si>
  <si>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</si>
  <si>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</si>
  <si>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</si>
  <si>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</si>
  <si>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</si>
  <si>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</si>
  <si>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</si>
  <si>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</si>
  <si>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</si>
  <si>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</si>
  <si>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</si>
  <si>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</si>
  <si>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</si>
  <si>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</si>
  <si>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</si>
  <si>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</si>
  <si>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</si>
  <si>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</si>
  <si>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</si>
  <si>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</si>
  <si>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</si>
  <si>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</si>
  <si>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</si>
  <si>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</si>
  <si>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</si>
  <si>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</si>
  <si>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</si>
  <si>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</si>
  <si>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</si>
  <si>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</si>
  <si>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</si>
  <si>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</si>
  <si>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</si>
  <si>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</si>
  <si>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</si>
  <si>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</si>
  <si>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</si>
  <si>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</si>
  <si>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</si>
  <si>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</si>
  <si>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</si>
  <si>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</si>
  <si>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</si>
  <si>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</si>
  <si>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</si>
  <si>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</si>
  <si>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</si>
  <si>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</si>
  <si>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</si>
  <si>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</si>
  <si>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</si>
  <si>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</si>
  <si>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</si>
  <si>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</si>
  <si>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</si>
  <si>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</si>
  <si>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</si>
  <si>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</si>
  <si>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</si>
  <si>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</si>
  <si>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</si>
  <si>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</si>
  <si>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</si>
  <si>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</si>
  <si>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</si>
  <si>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</si>
  <si>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</si>
  <si>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</si>
  <si>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</si>
  <si>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</si>
  <si>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</si>
  <si>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</si>
  <si>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</si>
  <si>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</si>
  <si>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</si>
  <si>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</si>
  <si>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</si>
  <si>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</si>
  <si>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</si>
  <si>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</si>
  <si>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</si>
  <si>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</si>
  <si>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</si>
  <si>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</si>
  <si>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</si>
  <si>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</si>
  <si>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</si>
  <si>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</si>
  <si>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</si>
  <si>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</si>
  <si>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</si>
  <si>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</si>
  <si>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</si>
  <si>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</si>
  <si>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</si>
  <si>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</si>
  <si>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</si>
  <si>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</si>
  <si>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</si>
  <si>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</si>
  <si>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</si>
  <si>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</si>
  <si>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</si>
  <si>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</si>
  <si>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</si>
  <si>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</si>
  <si>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</si>
  <si>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</si>
  <si>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</si>
  <si>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</si>
  <si>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</si>
  <si>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</si>
  <si>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</si>
  <si>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</si>
  <si>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</si>
  <si>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</si>
  <si>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</si>
  <si>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</si>
  <si>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</si>
  <si>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</si>
  <si>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</si>
  <si>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</si>
  <si>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</si>
  <si>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</si>
  <si>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</si>
  <si>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</si>
  <si>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</si>
  <si>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</si>
  <si>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</si>
  <si>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</si>
  <si>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</si>
  <si>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</si>
  <si>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</si>
  <si>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</si>
  <si>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</si>
  <si>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</si>
  <si>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</si>
  <si>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</si>
  <si>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</si>
  <si>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</si>
  <si>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</si>
  <si>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</si>
  <si>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</si>
  <si>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</si>
  <si>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</si>
  <si>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</si>
  <si>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</si>
  <si>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</si>
  <si>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</si>
  <si>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</si>
  <si>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</si>
  <si>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</si>
  <si>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</si>
  <si>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</si>
  <si>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</si>
  <si>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</si>
  <si>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</si>
  <si>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</si>
  <si>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</si>
  <si>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</si>
  <si>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</si>
  <si>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</si>
  <si>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</si>
  <si>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</si>
  <si>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</si>
  <si>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</si>
  <si>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</si>
  <si>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</si>
  <si>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</si>
  <si>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</si>
  <si>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</si>
  <si>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</si>
  <si>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</si>
  <si>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</si>
  <si>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</si>
  <si>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</si>
  <si>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</si>
  <si>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</si>
  <si>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</si>
  <si>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</si>
  <si>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</si>
  <si>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</si>
  <si>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</si>
  <si>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</si>
  <si>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</si>
  <si>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</si>
  <si>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</si>
  <si>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</si>
  <si>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</si>
  <si>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</si>
  <si>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</si>
  <si>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</si>
  <si>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</si>
  <si>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</si>
  <si>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</si>
  <si>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</si>
  <si>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</si>
  <si>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</si>
  <si>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</si>
  <si>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</si>
  <si>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</si>
  <si>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</si>
  <si>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</si>
  <si>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</si>
  <si>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</si>
  <si>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</si>
  <si>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</si>
  <si>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</si>
  <si>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</si>
  <si>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</si>
  <si>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</si>
  <si>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</si>
  <si>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</si>
  <si>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</si>
  <si>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</si>
  <si>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</si>
  <si>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</si>
  <si>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</si>
  <si>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</si>
  <si>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</si>
  <si>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</si>
  <si>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</si>
  <si>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</si>
  <si>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</si>
  <si>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</si>
  <si>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</si>
  <si>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</si>
  <si>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</si>
  <si>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</si>
  <si>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</si>
  <si>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</si>
  <si>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</si>
  <si>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</si>
  <si>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</si>
  <si>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</si>
  <si>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</si>
  <si>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</si>
  <si>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</si>
  <si>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</si>
  <si>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</si>
  <si>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</si>
  <si>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</si>
  <si>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</si>
  <si>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</si>
  <si>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</si>
  <si>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</si>
  <si>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</si>
  <si>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</si>
  <si>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</si>
  <si>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</si>
  <si>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</si>
  <si>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</si>
  <si>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</si>
  <si>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</si>
  <si>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</si>
  <si>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</si>
  <si>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</si>
  <si>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</si>
  <si>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</si>
  <si>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</si>
  <si>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</si>
  <si>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</si>
  <si>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</si>
  <si>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</si>
  <si>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</si>
  <si>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</si>
  <si>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</si>
  <si>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</si>
  <si>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</si>
  <si>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</si>
  <si>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</si>
  <si>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</si>
  <si>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</si>
  <si>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</si>
  <si>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</si>
  <si>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</si>
  <si>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</si>
  <si>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</si>
  <si>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</si>
  <si>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</si>
  <si>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</si>
  <si>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</si>
  <si>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</si>
  <si>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</si>
  <si>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</si>
  <si>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</si>
  <si>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</si>
  <si>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</si>
  <si>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</si>
  <si>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</si>
  <si>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</si>
  <si>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</si>
  <si>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</si>
  <si>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</si>
  <si>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</si>
  <si>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</si>
  <si>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</si>
  <si>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</si>
  <si>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</si>
  <si>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</si>
  <si>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</si>
  <si>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</si>
  <si>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</si>
  <si>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</si>
  <si>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</si>
  <si>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</si>
  <si>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</si>
  <si>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</si>
  <si>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</si>
  <si>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</si>
  <si>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</si>
  <si>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</si>
  <si>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</si>
  <si>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</si>
  <si>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</si>
  <si>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</si>
  <si>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</si>
  <si>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</si>
  <si>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</si>
  <si>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</si>
  <si>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</si>
  <si>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</si>
  <si>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</si>
  <si>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</si>
  <si>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</si>
  <si>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</si>
  <si>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</si>
  <si>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</si>
  <si>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</si>
  <si>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</si>
  <si>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</si>
  <si>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</si>
  <si>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</si>
  <si>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</si>
  <si>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</si>
  <si>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</si>
  <si>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</si>
  <si>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</si>
  <si>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</si>
  <si>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</si>
  <si>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</si>
  <si>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</si>
  <si>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</si>
  <si>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</si>
  <si>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</si>
  <si>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</si>
  <si>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</si>
  <si>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</si>
  <si>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</si>
  <si>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</si>
  <si>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</si>
  <si>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</si>
  <si>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</si>
  <si>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</si>
  <si>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</si>
  <si>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</si>
  <si>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</si>
  <si>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</si>
  <si>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</si>
  <si>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</si>
  <si>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</si>
  <si>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</si>
  <si>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</si>
  <si>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</si>
  <si>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</si>
  <si>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</si>
  <si>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</si>
  <si>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</si>
  <si>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</si>
  <si>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</si>
  <si>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</si>
  <si>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</si>
  <si>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</si>
  <si>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</si>
  <si>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</si>
  <si>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</si>
  <si>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</si>
  <si>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</si>
  <si>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</si>
  <si>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</si>
  <si>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</si>
  <si>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</si>
  <si>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</si>
  <si>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</si>
  <si>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</si>
  <si>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</si>
  <si>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</si>
  <si>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</si>
  <si>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</si>
  <si>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</si>
  <si>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</si>
  <si>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</si>
  <si>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</si>
  <si>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</si>
  <si>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</si>
  <si>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</si>
  <si>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</si>
  <si>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</si>
  <si>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</si>
  <si>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</si>
  <si>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</si>
  <si>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</si>
  <si>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</si>
  <si>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</si>
  <si>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</si>
  <si>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</si>
  <si>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</si>
  <si>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</si>
  <si>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</si>
  <si>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</si>
  <si>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</si>
  <si>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</si>
  <si>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</si>
  <si>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</si>
  <si>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</si>
  <si>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</si>
  <si>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</si>
  <si>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</si>
  <si>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</si>
  <si>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</si>
  <si>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</si>
  <si>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</si>
  <si>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</si>
  <si>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</si>
  <si>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</si>
  <si>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</si>
  <si>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</si>
  <si>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</si>
  <si>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</si>
  <si>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</si>
  <si>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</si>
  <si>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</si>
  <si>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</si>
  <si>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</si>
  <si>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</si>
  <si>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</si>
  <si>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</si>
  <si>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</si>
  <si>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</si>
  <si>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</si>
  <si>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</si>
  <si>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</si>
  <si>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</si>
  <si>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</si>
  <si>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</si>
  <si>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</si>
  <si>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</si>
  <si>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</si>
  <si>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</si>
  <si>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</si>
  <si>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</si>
  <si>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</si>
  <si>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</si>
  <si>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</si>
  <si>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</si>
  <si>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</si>
  <si>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</si>
  <si>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</si>
  <si>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</si>
  <si>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</si>
  <si>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</si>
  <si>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</si>
  <si>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</si>
  <si>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</si>
  <si>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</si>
  <si>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</si>
  <si>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</si>
  <si>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</si>
  <si>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</si>
  <si>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</si>
  <si>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</si>
  <si>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</si>
  <si>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</si>
  <si>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</si>
  <si>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</si>
  <si>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</si>
  <si>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</si>
  <si>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</si>
  <si>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</si>
  <si>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</si>
  <si>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</si>
  <si>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</si>
  <si>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</si>
  <si>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</si>
  <si>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</si>
  <si>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</si>
  <si>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</si>
  <si>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</si>
  <si>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</si>
  <si>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</si>
  <si>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</si>
  <si>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</si>
  <si>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</si>
  <si>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</si>
  <si>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</si>
  <si>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</si>
  <si>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</si>
  <si>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</si>
  <si>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</si>
  <si>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</si>
  <si>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</si>
  <si>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</si>
  <si>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</si>
  <si>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</si>
  <si>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</si>
  <si>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</si>
  <si>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</si>
  <si>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</si>
  <si>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</si>
  <si>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</si>
  <si>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</si>
  <si>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</si>
  <si>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</si>
  <si>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</si>
  <si>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</si>
  <si>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</si>
  <si>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</si>
  <si>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</si>
  <si>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</si>
  <si>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</si>
  <si>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</si>
  <si>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</si>
  <si>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</si>
  <si>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</si>
  <si>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</si>
  <si>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</si>
  <si>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</si>
  <si>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</si>
  <si>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</si>
  <si>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</si>
  <si>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</si>
  <si>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</si>
  <si>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</si>
  <si>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</si>
  <si>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</si>
  <si>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</si>
  <si>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</si>
  <si>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</si>
  <si>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</si>
  <si>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</si>
  <si>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</si>
  <si>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</si>
  <si>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</si>
  <si>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</si>
  <si>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</si>
  <si>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</si>
  <si>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</si>
  <si>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</si>
  <si>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</si>
  <si>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</si>
  <si>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</si>
  <si>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</si>
  <si>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</si>
  <si>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</si>
  <si>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</si>
  <si>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</si>
  <si>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</si>
  <si>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</si>
  <si>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</si>
  <si>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</si>
  <si>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</si>
  <si>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</si>
  <si>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</si>
  <si>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</si>
  <si>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</si>
  <si>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</si>
  <si>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</si>
  <si>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</si>
  <si>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</si>
  <si>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</si>
  <si>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</si>
  <si>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</si>
  <si>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</si>
  <si>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</si>
  <si>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</si>
  <si>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</si>
  <si>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</si>
  <si>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</si>
  <si>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</si>
  <si>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</si>
  <si>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</si>
  <si>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</si>
  <si>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</si>
  <si>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</si>
  <si>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</si>
  <si>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</si>
  <si>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</si>
  <si>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</si>
  <si>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</si>
  <si>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</si>
  <si>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</si>
  <si>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</si>
  <si>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</si>
  <si>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</si>
  <si>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</si>
  <si>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</si>
  <si>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</si>
  <si>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</si>
  <si>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</si>
  <si>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</si>
  <si>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</si>
  <si>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</si>
  <si>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</si>
  <si>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</si>
  <si>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</si>
  <si>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</si>
  <si>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</si>
  <si>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</si>
  <si>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</si>
  <si>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</si>
  <si>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</si>
  <si>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</si>
  <si>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</si>
  <si>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</si>
  <si>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</si>
  <si>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</si>
  <si>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</si>
  <si>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</si>
  <si>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</si>
  <si>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</si>
  <si>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</si>
  <si>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</si>
  <si>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</si>
  <si>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</si>
  <si>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</si>
  <si>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</si>
  <si>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</si>
  <si>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</si>
  <si>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</si>
  <si>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</si>
  <si>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</si>
  <si>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</si>
  <si>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</si>
  <si>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</si>
  <si>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</si>
  <si>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</si>
  <si>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</si>
  <si>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</si>
  <si>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</si>
  <si>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</si>
  <si>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</si>
  <si>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</si>
  <si>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</si>
  <si>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</si>
  <si>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</si>
  <si>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</si>
  <si>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</si>
  <si>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</si>
  <si>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</si>
  <si>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</si>
  <si>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</si>
  <si>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</si>
  <si>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</si>
  <si>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</si>
  <si>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</si>
  <si>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</si>
  <si>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</si>
  <si>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</si>
  <si>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</si>
  <si>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</si>
  <si>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</si>
  <si>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</si>
  <si>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</si>
  <si>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</si>
  <si>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</si>
  <si>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</si>
  <si>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</si>
  <si>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</si>
  <si>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</si>
  <si>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</si>
  <si>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</si>
  <si>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</si>
  <si>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</si>
  <si>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</si>
  <si>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</si>
  <si>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</si>
  <si>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</si>
  <si>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</si>
  <si>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</si>
  <si>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</si>
  <si>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</si>
  <si>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</si>
  <si>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</si>
  <si>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</si>
  <si>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</si>
  <si>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</si>
  <si>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</si>
  <si>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</si>
  <si>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</si>
  <si>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</si>
  <si>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</si>
  <si>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</si>
  <si>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</si>
  <si>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</si>
  <si>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</si>
  <si>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</si>
  <si>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</si>
  <si>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</si>
  <si>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</si>
  <si>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</si>
  <si>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</si>
  <si>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</si>
  <si>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</si>
  <si>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</si>
  <si>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</si>
  <si>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</si>
  <si>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</si>
  <si>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</si>
  <si>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</si>
  <si>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</si>
  <si>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</si>
  <si>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</si>
  <si>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</si>
  <si>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</si>
  <si>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</si>
  <si>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</si>
  <si>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</si>
  <si>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</si>
  <si>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</si>
  <si>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</si>
  <si>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</si>
  <si>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</si>
  <si>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</si>
  <si>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</si>
  <si>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</si>
  <si>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</si>
  <si>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</si>
  <si>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</si>
  <si>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</si>
  <si>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</si>
  <si>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</si>
  <si>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</si>
  <si>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</si>
  <si>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</si>
  <si>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</si>
  <si>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</si>
  <si>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</si>
  <si>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</si>
  <si>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</si>
  <si>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</si>
  <si>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</si>
  <si>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</si>
  <si>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</si>
  <si>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</si>
  <si>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</si>
  <si>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</si>
  <si>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</si>
  <si>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</si>
  <si>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</si>
  <si>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</si>
  <si>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</si>
  <si>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</si>
  <si>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</si>
  <si>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</si>
  <si>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</si>
  <si>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</si>
  <si>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</si>
  <si>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</si>
  <si>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</si>
  <si>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</si>
  <si>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</si>
  <si>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</si>
  <si>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</si>
  <si>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</si>
  <si>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</si>
  <si>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</si>
  <si>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</si>
  <si>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</si>
  <si>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</si>
  <si>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</si>
  <si>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</si>
  <si>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</si>
  <si>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</si>
  <si>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</si>
  <si>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</si>
  <si>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</si>
  <si>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</si>
  <si>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</si>
  <si>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</si>
  <si>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</si>
  <si>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</si>
  <si>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</si>
  <si>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</si>
  <si>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</si>
  <si>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</si>
  <si>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</si>
  <si>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</si>
  <si>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</si>
  <si>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</si>
  <si>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</si>
  <si>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</si>
  <si>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</si>
  <si>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</si>
  <si>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</si>
  <si>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</si>
  <si>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</si>
  <si>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</si>
  <si>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</si>
  <si>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</si>
  <si>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</si>
  <si>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</si>
  <si>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</si>
  <si>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</si>
  <si>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</si>
  <si>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</si>
  <si>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</si>
  <si>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</si>
  <si>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</si>
  <si>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</si>
  <si>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</si>
  <si>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</si>
  <si>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</si>
  <si>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</si>
  <si>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</si>
  <si>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</si>
  <si>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</si>
  <si>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</si>
  <si>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</si>
  <si>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</si>
  <si>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</si>
  <si>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</si>
  <si>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</si>
  <si>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</si>
  <si>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</si>
  <si>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</si>
  <si>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</si>
  <si>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</si>
  <si>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</si>
  <si>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</si>
  <si>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</si>
  <si>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</si>
  <si>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</si>
  <si>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</si>
  <si>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</si>
  <si>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</si>
  <si>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</si>
  <si>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</si>
  <si>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</si>
  <si>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</si>
  <si>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</si>
  <si>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</si>
  <si>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</si>
  <si>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</si>
  <si>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</si>
  <si>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</si>
  <si>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</si>
  <si>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</si>
  <si>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</si>
  <si>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</si>
  <si>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</si>
  <si>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</si>
  <si>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</si>
  <si>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</si>
  <si>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</si>
  <si>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</si>
  <si>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</si>
  <si>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</si>
  <si>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</si>
  <si>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</si>
  <si>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</si>
  <si>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</si>
  <si>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</si>
  <si>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</si>
  <si>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</si>
  <si>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</si>
  <si>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</si>
  <si>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</si>
  <si>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</si>
  <si>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</si>
  <si>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</si>
  <si>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</si>
  <si>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</si>
  <si>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</si>
  <si>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</si>
  <si>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</si>
  <si>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</si>
  <si>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</si>
  <si>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</si>
  <si>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</si>
  <si>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</si>
  <si>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</si>
  <si>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</si>
  <si>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</si>
  <si>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</si>
  <si>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</si>
  <si>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</si>
  <si>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</si>
  <si>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</si>
  <si>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</si>
  <si>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</si>
  <si>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</si>
  <si>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</si>
  <si>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</si>
  <si>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</si>
  <si>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</si>
  <si>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</si>
  <si>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</si>
  <si>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</si>
  <si>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</si>
  <si>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</si>
  <si>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</si>
  <si>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</si>
  <si>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</si>
  <si>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</si>
  <si>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</si>
  <si>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</si>
  <si>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</si>
  <si>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</si>
  <si>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</si>
  <si>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</si>
  <si>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</si>
  <si>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</si>
  <si>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</si>
  <si>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</si>
  <si>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</si>
  <si>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</si>
  <si>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</si>
  <si>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</si>
  <si>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</si>
  <si>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</si>
  <si>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</si>
  <si>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</si>
  <si>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</si>
  <si>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</si>
  <si>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</si>
  <si>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</si>
  <si>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</si>
  <si>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</si>
  <si>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</si>
  <si>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</si>
  <si>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</si>
  <si>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</si>
  <si>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</si>
  <si>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</si>
  <si>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</si>
  <si>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</si>
  <si>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</si>
  <si>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</si>
  <si>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</si>
  <si>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</si>
  <si>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</si>
  <si>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</si>
  <si>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</si>
  <si>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</si>
  <si>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</si>
  <si>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</si>
  <si>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</si>
  <si>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</si>
  <si>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</si>
  <si>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</si>
  <si>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</si>
  <si>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</si>
  <si>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</si>
  <si>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</si>
  <si>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</si>
  <si>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</si>
  <si>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</si>
  <si>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</si>
  <si>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</si>
  <si>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</si>
  <si>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</si>
  <si>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</si>
  <si>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</si>
  <si>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</si>
  <si>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</si>
  <si>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</si>
  <si>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</si>
  <si>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</si>
  <si>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</si>
  <si>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</si>
  <si>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</si>
  <si>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</si>
  <si>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</si>
  <si>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</si>
  <si>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</si>
  <si>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</si>
  <si>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</si>
  <si>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</si>
  <si>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</si>
  <si>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</si>
  <si>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</si>
  <si>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</si>
  <si>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</si>
  <si>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</si>
  <si>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</si>
  <si>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</si>
  <si>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</si>
  <si>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</si>
  <si>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</si>
  <si>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</si>
  <si>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</si>
  <si>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</si>
  <si>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</si>
  <si>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</si>
  <si>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</si>
  <si>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</si>
  <si>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</si>
  <si>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</si>
  <si>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</si>
  <si>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</si>
  <si>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</si>
  <si>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</si>
  <si>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</si>
  <si>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</si>
  <si>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</si>
  <si>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</si>
  <si>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</si>
  <si>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</si>
  <si>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</si>
  <si>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</si>
  <si>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</si>
  <si>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</si>
  <si>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</si>
  <si>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</si>
  <si>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</si>
  <si>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</si>
  <si>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</si>
  <si>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</si>
  <si>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</si>
  <si>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</si>
  <si>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</si>
  <si>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</si>
  <si>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</si>
  <si>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</si>
  <si>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</si>
  <si>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</si>
  <si>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</si>
  <si>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</si>
  <si>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</si>
  <si>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</si>
  <si>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</si>
  <si>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</si>
  <si>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</si>
  <si>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</si>
  <si>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</si>
  <si>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</si>
  <si>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</si>
  <si>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</si>
  <si>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</si>
  <si>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</si>
  <si>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</si>
  <si>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</si>
  <si>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</si>
  <si>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</si>
  <si>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</si>
  <si>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</si>
  <si>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</si>
  <si>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</si>
  <si>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</si>
  <si>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</si>
  <si>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</si>
  <si>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</si>
  <si>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</si>
  <si>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</si>
  <si>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</si>
  <si>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</si>
  <si>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</si>
  <si>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</si>
  <si>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</si>
  <si>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</si>
  <si>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</si>
  <si>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</si>
  <si>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</si>
  <si>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</si>
  <si>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</si>
  <si>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</si>
  <si>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</si>
  <si>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</si>
  <si>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</si>
  <si>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</si>
  <si>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</si>
  <si>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</si>
  <si>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</si>
  <si>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</si>
  <si>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</si>
  <si>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</si>
  <si>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</si>
  <si>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</si>
  <si>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</si>
  <si>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</si>
  <si>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</si>
  <si>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</si>
  <si>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</si>
  <si>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</si>
  <si>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</si>
  <si>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</si>
  <si>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</si>
  <si>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</si>
  <si>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</si>
  <si>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</si>
  <si>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</si>
  <si>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</si>
  <si>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</si>
  <si>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</si>
  <si>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</si>
  <si>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</si>
  <si>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</si>
  <si>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</si>
  <si>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</si>
  <si>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</si>
  <si>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</si>
  <si>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</si>
  <si>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</si>
  <si>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</si>
  <si>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</si>
  <si>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</si>
  <si>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</si>
  <si>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</si>
  <si>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</si>
  <si>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</si>
  <si>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</si>
  <si>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</si>
  <si>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</si>
  <si>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</si>
  <si>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</si>
  <si>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</si>
  <si>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</si>
  <si>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</si>
  <si>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</si>
  <si>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</si>
  <si>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</si>
  <si>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</si>
  <si>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</si>
  <si>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</si>
  <si>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</si>
  <si>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</si>
  <si>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</si>
  <si>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</si>
  <si>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</si>
  <si>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</si>
  <si>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</si>
  <si>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</si>
  <si>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</si>
  <si>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</si>
  <si>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</si>
  <si>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</si>
  <si>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</si>
  <si>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</si>
  <si>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</si>
  <si>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</si>
  <si>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</si>
  <si>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</si>
  <si>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</si>
  <si>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</si>
  <si>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</si>
  <si>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</si>
  <si>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</si>
  <si>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</si>
  <si>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</si>
  <si>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</si>
  <si>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</si>
  <si>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</si>
  <si>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</si>
  <si>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</si>
  <si>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</si>
  <si>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</si>
  <si>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</si>
  <si>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</si>
  <si>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</si>
  <si>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</si>
  <si>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</si>
  <si>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</si>
  <si>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</si>
  <si>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</si>
  <si>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</si>
  <si>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</si>
  <si>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</si>
  <si>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</si>
  <si>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</si>
  <si>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</si>
  <si>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</si>
  <si>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</si>
  <si>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</si>
  <si>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</si>
  <si>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</si>
  <si>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</si>
  <si>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</si>
  <si>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</si>
  <si>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</si>
  <si>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</si>
  <si>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</si>
  <si>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</si>
  <si>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</si>
  <si>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</si>
  <si>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</si>
  <si>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</si>
  <si>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</si>
  <si>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</si>
  <si>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</si>
  <si>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</si>
  <si>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</si>
  <si>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</si>
  <si>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</si>
  <si>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</si>
  <si>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</si>
  <si>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</si>
  <si>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</si>
  <si>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</si>
  <si>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</si>
  <si>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</si>
  <si>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</si>
  <si>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</si>
  <si>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</si>
  <si>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</si>
  <si>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</si>
  <si>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</si>
  <si>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</si>
  <si>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</si>
  <si>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</si>
  <si>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</si>
  <si>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</si>
  <si>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</si>
  <si>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</si>
  <si>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</si>
  <si>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</si>
  <si>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</si>
  <si>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</si>
  <si>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</si>
  <si>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</si>
  <si>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</si>
  <si>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</si>
  <si>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</si>
  <si>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</si>
  <si>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</si>
  <si>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</si>
  <si>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</si>
  <si>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</si>
  <si>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</si>
  <si>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</si>
  <si>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</si>
  <si>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</si>
  <si>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</si>
  <si>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</si>
  <si>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</si>
  <si>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</si>
  <si>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</si>
  <si>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</si>
  <si>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</si>
  <si>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</si>
  <si>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</si>
  <si>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</si>
  <si>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</si>
  <si>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</si>
  <si>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</si>
  <si>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</si>
  <si>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</si>
  <si>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</si>
  <si>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</si>
  <si>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</si>
  <si>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</si>
  <si>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</si>
  <si>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</si>
  <si>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</si>
  <si>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</si>
  <si>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</si>
  <si>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</si>
  <si>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</si>
  <si>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</si>
  <si>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</si>
  <si>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</si>
  <si>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</si>
  <si>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</si>
  <si>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</si>
  <si>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</si>
  <si>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</si>
  <si>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</si>
  <si>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</si>
  <si>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</si>
  <si>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</si>
  <si>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</si>
  <si>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</si>
  <si>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</si>
  <si>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</si>
  <si>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</si>
  <si>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</si>
  <si>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</si>
  <si>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</si>
  <si>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</si>
  <si>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</si>
  <si>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</si>
  <si>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</si>
  <si>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</si>
  <si>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</si>
  <si>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</si>
  <si>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</si>
  <si>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</si>
  <si>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</si>
  <si>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</si>
  <si>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</si>
  <si>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</si>
  <si>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</si>
  <si>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</si>
  <si>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</si>
  <si>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</si>
  <si>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</si>
  <si>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</si>
  <si>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</si>
  <si>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</si>
  <si>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</si>
  <si>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</si>
  <si>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</si>
  <si>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</si>
  <si>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</si>
  <si>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</si>
  <si>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</si>
  <si>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</si>
  <si>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</si>
  <si>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</si>
  <si>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</si>
  <si>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</si>
  <si>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</si>
  <si>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</si>
  <si>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</si>
  <si>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</si>
  <si>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</si>
  <si>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</si>
  <si>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</si>
  <si>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</si>
  <si>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</si>
  <si>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</si>
  <si>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</si>
  <si>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</si>
  <si>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</si>
  <si>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</si>
  <si>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</si>
  <si>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</si>
  <si>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</si>
  <si>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</si>
  <si>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</si>
  <si>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</si>
  <si>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</si>
  <si>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</si>
  <si>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</si>
  <si>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</si>
  <si>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</si>
  <si>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</si>
  <si>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</si>
  <si>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</si>
  <si>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</si>
  <si>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</si>
  <si>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</si>
  <si>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</si>
  <si>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</si>
  <si>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</si>
  <si>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</si>
  <si>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</si>
  <si>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</si>
  <si>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</si>
  <si>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</si>
  <si>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</si>
  <si>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</si>
  <si>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</si>
  <si>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</si>
  <si>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</si>
  <si>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</si>
  <si>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</si>
  <si>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</si>
  <si>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</si>
  <si>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</si>
  <si>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</si>
  <si>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</si>
  <si>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</si>
  <si>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</si>
  <si>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</si>
  <si>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</si>
  <si>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</si>
  <si>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</si>
  <si>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</si>
  <si>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</si>
  <si>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</si>
  <si>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</si>
  <si>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</si>
  <si>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</si>
  <si>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</si>
  <si>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</si>
  <si>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</si>
  <si>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</si>
  <si>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</si>
  <si>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</si>
  <si>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</si>
  <si>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</si>
  <si>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</si>
  <si>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</si>
  <si>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</si>
  <si>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</si>
  <si>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</si>
  <si>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</si>
  <si>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</si>
  <si>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</si>
  <si>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</si>
  <si>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</si>
  <si>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</si>
  <si>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</si>
  <si>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</si>
  <si>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</si>
  <si>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</si>
  <si>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</si>
  <si>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</si>
  <si>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</si>
  <si>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</si>
  <si>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</si>
  <si>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</si>
  <si>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</si>
  <si>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</si>
  <si>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</si>
  <si>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</si>
  <si>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</si>
  <si>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</si>
  <si>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</si>
  <si>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</si>
  <si>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</si>
  <si>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</si>
  <si>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</si>
  <si>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</si>
  <si>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</si>
  <si>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</si>
  <si>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</si>
  <si>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</si>
  <si>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</si>
  <si>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</si>
  <si>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</si>
  <si>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</si>
  <si>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</si>
  <si>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</si>
  <si>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</si>
  <si>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</si>
  <si>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</si>
  <si>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</si>
  <si>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</si>
  <si>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</si>
  <si>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</si>
  <si>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</si>
  <si>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</si>
  <si>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</si>
  <si>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</si>
  <si>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</si>
  <si>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</si>
  <si>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</si>
  <si>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</si>
  <si>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</si>
  <si>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</si>
  <si>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</si>
  <si>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</si>
  <si>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</si>
  <si>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</si>
  <si>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</si>
  <si>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</si>
  <si>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</si>
  <si>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</si>
  <si>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</si>
  <si>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</si>
  <si>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</si>
  <si>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</si>
  <si>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</si>
  <si>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</si>
  <si>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</si>
  <si>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</si>
  <si>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</si>
  <si>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</si>
  <si>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</si>
  <si>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</si>
  <si>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</si>
  <si>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</si>
  <si>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</si>
  <si>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</si>
  <si>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</si>
  <si>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</si>
  <si>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</si>
  <si>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</si>
  <si>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</si>
  <si>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</si>
  <si>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</si>
  <si>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</si>
  <si>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</si>
  <si>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</si>
  <si>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</si>
  <si>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</si>
  <si>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</si>
  <si>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</si>
  <si>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</si>
  <si>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</si>
  <si>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</si>
  <si>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</si>
  <si>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</si>
  <si>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</si>
  <si>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</si>
  <si>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</si>
  <si>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</si>
  <si>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</si>
  <si>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</si>
  <si>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</si>
  <si>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</si>
  <si>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</si>
  <si>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</si>
  <si>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</si>
  <si>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</si>
  <si>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</si>
  <si>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</si>
  <si>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</si>
  <si>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</si>
  <si>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</si>
  <si>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</si>
  <si>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</si>
  <si>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</si>
  <si>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</si>
  <si>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</si>
  <si>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</si>
  <si>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</si>
  <si>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</si>
  <si>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</si>
  <si>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</si>
  <si>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</si>
  <si>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</si>
  <si>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</si>
  <si>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</si>
  <si>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</si>
  <si>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</si>
  <si>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</si>
  <si>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</si>
  <si>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</si>
  <si>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</si>
  <si>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</si>
  <si>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</si>
  <si>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</si>
  <si>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</si>
  <si>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</si>
  <si>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</si>
  <si>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</si>
  <si>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</si>
  <si>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</si>
  <si>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</si>
  <si>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</si>
  <si>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</si>
  <si>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</si>
  <si>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</si>
  <si>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</si>
  <si>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</si>
  <si>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</si>
  <si>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</si>
  <si>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</si>
  <si>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</si>
  <si>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</si>
  <si>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</si>
  <si>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</si>
  <si>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</si>
  <si>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</si>
  <si>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</si>
  <si>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</si>
  <si>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</si>
  <si>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</si>
  <si>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</si>
  <si>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</si>
  <si>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</si>
  <si>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</si>
  <si>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</si>
  <si>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</si>
  <si>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</si>
  <si>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</si>
  <si>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</si>
  <si>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</si>
  <si>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</si>
  <si>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</si>
  <si>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</si>
  <si>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</si>
  <si>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</si>
  <si>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</si>
  <si>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</si>
  <si>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</si>
  <si>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</si>
  <si>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</si>
  <si>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</si>
  <si>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</si>
  <si>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</si>
  <si>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</si>
  <si>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</si>
  <si>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</si>
  <si>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</si>
  <si>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</si>
  <si>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</si>
  <si>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</si>
  <si>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</si>
  <si>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</si>
  <si>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</si>
  <si>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</si>
  <si>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</si>
  <si>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</si>
  <si>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</si>
  <si>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2321 SVEUČILIŠTE J.J STROSSMAYERA U OSIJEKU - FILOZOFSKI FAKULTET</t>
  </si>
  <si>
    <t>Mario Varga</t>
  </si>
  <si>
    <t>mariov@ffos.hr</t>
  </si>
  <si>
    <t>Osijek, 20. rujna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</si>
</sst>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6" xfId="4" xr:uid="{00000000-0005-0000-0000-00001A000000}"/>
    <cellStyle name="Obično_01_ZAGREBAČKA ŽUPANIJA" xfId="73" xr:uid="{00000000-0005-0000-0000-00001B000000}"/>
    <cellStyle name="Obično_14_OSJEČKO-BARANJSKA ŽUPANIJA" xfId="74" xr:uid="{00000000-0005-0000-0000-00001C000000}"/>
    <cellStyle name="Obično_List4" xfId="5" xr:uid="{00000000-0005-0000-0000-00001D000000}"/>
    <cellStyle name="Obično_List7" xfId="6" xr:uid="{00000000-0005-0000-0000-00001E000000}"/>
    <cellStyle name="Obično_List8" xfId="7" xr:uid="{00000000-0005-0000-0000-00001F000000}"/>
    <cellStyle name="Obično_List9" xfId="8" xr:uid="{00000000-0005-0000-0000-000020000000}"/>
    <cellStyle name="SAPBEXaggData" xfId="9" xr:uid="{00000000-0005-0000-0000-000021000000}"/>
    <cellStyle name="SAPBEXaggDataEmph" xfId="42" xr:uid="{00000000-0005-0000-0000-000022000000}"/>
    <cellStyle name="SAPBEXaggItem" xfId="10" xr:uid="{00000000-0005-0000-0000-000023000000}"/>
    <cellStyle name="SAPBEXaggItemX" xfId="43" xr:uid="{00000000-0005-0000-0000-000024000000}"/>
    <cellStyle name="SAPBEXchaText" xfId="11" xr:uid="{00000000-0005-0000-0000-000025000000}"/>
    <cellStyle name="SAPBEXexcBad7" xfId="44" xr:uid="{00000000-0005-0000-0000-000026000000}"/>
    <cellStyle name="SAPBEXexcBad8" xfId="45" xr:uid="{00000000-0005-0000-0000-000027000000}"/>
    <cellStyle name="SAPBEXexcBad9" xfId="46" xr:uid="{00000000-0005-0000-0000-000028000000}"/>
    <cellStyle name="SAPBEXexcCritical4" xfId="47" xr:uid="{00000000-0005-0000-0000-000029000000}"/>
    <cellStyle name="SAPBEXexcCritical5" xfId="48" xr:uid="{00000000-0005-0000-0000-00002A000000}"/>
    <cellStyle name="SAPBEXexcCritical6" xfId="49" xr:uid="{00000000-0005-0000-0000-00002B000000}"/>
    <cellStyle name="SAPBEXexcGood1" xfId="50" xr:uid="{00000000-0005-0000-0000-00002C000000}"/>
    <cellStyle name="SAPBEXexcGood2" xfId="51" xr:uid="{00000000-0005-0000-0000-00002D000000}"/>
    <cellStyle name="SAPBEXexcGood3" xfId="52" xr:uid="{00000000-0005-0000-0000-00002E000000}"/>
    <cellStyle name="SAPBEXfilterDrill" xfId="53" xr:uid="{00000000-0005-0000-0000-00002F000000}"/>
    <cellStyle name="SAPBEXfilterItem" xfId="54" xr:uid="{00000000-0005-0000-0000-000030000000}"/>
    <cellStyle name="SAPBEXfilterText" xfId="55" xr:uid="{00000000-0005-0000-0000-000031000000}"/>
    <cellStyle name="SAPBEXformats" xfId="12" xr:uid="{00000000-0005-0000-0000-000032000000}"/>
    <cellStyle name="SAPBEXheaderItem" xfId="56" xr:uid="{00000000-0005-0000-0000-000033000000}"/>
    <cellStyle name="SAPBEXheaderText" xfId="57" xr:uid="{00000000-0005-0000-0000-000034000000}"/>
    <cellStyle name="SAPBEXHLevel0" xfId="13" xr:uid="{00000000-0005-0000-0000-000035000000}"/>
    <cellStyle name="SAPBEXHLevel0X" xfId="58" xr:uid="{00000000-0005-0000-0000-000036000000}"/>
    <cellStyle name="SAPBEXHLevel1" xfId="14" xr:uid="{00000000-0005-0000-0000-000037000000}"/>
    <cellStyle name="SAPBEXHLevel1X" xfId="59" xr:uid="{00000000-0005-0000-0000-000038000000}"/>
    <cellStyle name="SAPBEXHLevel2" xfId="15" xr:uid="{00000000-0005-0000-0000-000039000000}"/>
    <cellStyle name="SAPBEXHLevel2X" xfId="60" xr:uid="{00000000-0005-0000-0000-00003A000000}"/>
    <cellStyle name="SAPBEXHLevel3" xfId="16" xr:uid="{00000000-0005-0000-0000-00003B000000}"/>
    <cellStyle name="SAPBEXHLevel3X" xfId="61" xr:uid="{00000000-0005-0000-0000-00003C000000}"/>
    <cellStyle name="SAPBEXinputData" xfId="62" xr:uid="{00000000-0005-0000-0000-00003D000000}"/>
    <cellStyle name="SAPBEXItemHeader" xfId="17" xr:uid="{00000000-0005-0000-0000-00003E000000}"/>
    <cellStyle name="SAPBEXresData" xfId="63" xr:uid="{00000000-0005-0000-0000-00003F000000}"/>
    <cellStyle name="SAPBEXresDataEmph" xfId="64" xr:uid="{00000000-0005-0000-0000-000040000000}"/>
    <cellStyle name="SAPBEXresItem" xfId="65" xr:uid="{00000000-0005-0000-0000-000041000000}"/>
    <cellStyle name="SAPBEXresItemX" xfId="66" xr:uid="{00000000-0005-0000-0000-000042000000}"/>
    <cellStyle name="SAPBEXstdData" xfId="18" xr:uid="{00000000-0005-0000-0000-000043000000}"/>
    <cellStyle name="SAPBEXstdDataEmph" xfId="67" xr:uid="{00000000-0005-0000-0000-000044000000}"/>
    <cellStyle name="SAPBEXstdItem" xfId="19" xr:uid="{00000000-0005-0000-0000-000045000000}"/>
    <cellStyle name="SAPBEXstdItemX" xfId="68" xr:uid="{00000000-0005-0000-0000-000046000000}"/>
    <cellStyle name="SAPBEXtitle" xfId="69" xr:uid="{00000000-0005-0000-0000-000047000000}"/>
    <cellStyle name="SAPBEXunassignedItem" xfId="70" xr:uid="{00000000-0005-0000-0000-000048000000}"/>
    <cellStyle name="SAPBEXundefined" xfId="71" xr:uid="{00000000-0005-0000-0000-000049000000}"/>
    <cellStyle name="Sheet Title" xfId="72" xr:uid="{00000000-0005-0000-0000-00004A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3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3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3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>
          <a:extLst>
            <a:ext uri="{FF2B5EF4-FFF2-40B4-BE49-F238E27FC236}">
              <a16:creationId xmlns:a16="http://schemas.microsoft.com/office/drawing/2014/main" id="{00000000-0008-0000-0300-000005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>
          <a:extLst>
            <a:ext uri="{FF2B5EF4-FFF2-40B4-BE49-F238E27FC236}">
              <a16:creationId xmlns:a16="http://schemas.microsoft.com/office/drawing/2014/main" id="{00000000-0008-0000-0300-000006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>
          <a:extLst>
            <a:ext uri="{FF2B5EF4-FFF2-40B4-BE49-F238E27FC236}">
              <a16:creationId xmlns:a16="http://schemas.microsoft.com/office/drawing/2014/main" id="{00000000-0008-0000-0300-000008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3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3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3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3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1668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>
        <v>31494629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1667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46088585</v>
      </c>
      <c r="D14" s="173">
        <f>+D15+D16</f>
        <v>48013567</v>
      </c>
      <c r="E14" s="173">
        <f>+E15+E16</f>
        <v>48183262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46080585</v>
      </c>
      <c r="D15" s="176">
        <f>'PLAN PRIHODA I PRIMITAKA '!C62</f>
        <v>48005567</v>
      </c>
      <c r="E15" s="176">
        <f>'PLAN PRIHODA I PRIMITAKA '!C98</f>
        <v>48175262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8000</v>
      </c>
      <c r="D16" s="176">
        <f>'PLAN PRIHODA I PRIMITAKA '!C69</f>
        <v>8000</v>
      </c>
      <c r="E16" s="176">
        <f>'PLAN PRIHODA I PRIMITAKA '!C105</f>
        <v>8000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45807785</v>
      </c>
      <c r="D17" s="180">
        <f>+D18+D19</f>
        <v>47728568</v>
      </c>
      <c r="E17" s="180">
        <f>+E18+E19</f>
        <v>47909556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43389150</v>
      </c>
      <c r="D18" s="182">
        <f>'PLAN RASHODA I IZDATAKA'!C72</f>
        <v>45276234</v>
      </c>
      <c r="E18" s="182">
        <f>'PLAN RASHODA I IZDATAKA'!C92</f>
        <v>45428541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2418635</v>
      </c>
      <c r="D19" s="182">
        <f>'PLAN RASHODA I IZDATAKA'!C80</f>
        <v>2452334</v>
      </c>
      <c r="E19" s="182">
        <f>'PLAN RASHODA I IZDATAKA'!C100</f>
        <v>2481015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280800</v>
      </c>
      <c r="D20" s="173">
        <f>+D14-D17</f>
        <v>284999</v>
      </c>
      <c r="E20" s="173">
        <f>+E14-E17</f>
        <v>273706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470000</v>
      </c>
      <c r="D23" s="181">
        <f>'PLAN PRIHODA I PRIMITAKA '!C41</f>
        <v>750800</v>
      </c>
      <c r="E23" s="181">
        <f>'PLAN PRIHODA I PRIMITAKA '!C77</f>
        <v>1035799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-750800</v>
      </c>
      <c r="D24" s="185">
        <f>'PLAN PRIHODA I PRIMITAKA '!C43</f>
        <v>-1035799</v>
      </c>
      <c r="E24" s="186">
        <f>'PLAN PRIHODA I PRIMITAKA '!C79</f>
        <v>-1309505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V502"/>
  <sheetViews>
    <sheetView showGridLines="0" topLeftCell="E1" zoomScaleNormal="100" workbookViewId="0">
      <pane ySplit="2" topLeftCell="A3" activePane="bottomLeft" state="frozen"/>
      <selection pane="bottomLeft" activeCell="H16" sqref="H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40294685</v>
      </c>
      <c r="H3" s="198">
        <v>42144567</v>
      </c>
      <c r="I3" s="198">
        <v>42244262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641310031</v>
      </c>
      <c r="F4" s="141" t="str">
        <f t="shared" ref="F4:F66" si="2">IFERROR(VLOOKUP(E4,$R$6:$U$73,2,FALSE),"")</f>
        <v>Kamate na oročena sredstva izvor 31</v>
      </c>
      <c r="G4" s="198">
        <v>1000</v>
      </c>
      <c r="H4" s="198">
        <v>1000</v>
      </c>
      <c r="I4" s="198">
        <v>1000</v>
      </c>
      <c r="K4" s="144" t="str">
        <f t="shared" ref="K4:K67" si="3">LEFT(E4,3)</f>
        <v>641</v>
      </c>
      <c r="L4" s="144" t="str">
        <f t="shared" ref="L4:L67" si="4">LEFT(E4,2)</f>
        <v>64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6614</v>
      </c>
      <c r="F5" s="141" t="str">
        <f t="shared" si="2"/>
        <v>Prihodi od prodaje proizvoda i robe</v>
      </c>
      <c r="G5" s="198">
        <v>10000</v>
      </c>
      <c r="H5" s="198">
        <v>10000</v>
      </c>
      <c r="I5" s="198">
        <v>10000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2956000</v>
      </c>
      <c r="H6" s="198">
        <v>3000000</v>
      </c>
      <c r="I6" s="198">
        <v>3050000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2070000</v>
      </c>
      <c r="H7" s="198">
        <v>2100000</v>
      </c>
      <c r="I7" s="198">
        <v>2110000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43</v>
      </c>
      <c r="D8" s="140" t="str">
        <f t="shared" si="1"/>
        <v>Ostali prihodi za posebne namjene</v>
      </c>
      <c r="E8" s="153">
        <v>65268</v>
      </c>
      <c r="F8" s="141" t="str">
        <f t="shared" si="2"/>
        <v>Ostali prihodi za posebne namjene</v>
      </c>
      <c r="G8" s="198">
        <v>298900</v>
      </c>
      <c r="H8" s="198">
        <v>300000</v>
      </c>
      <c r="I8" s="198">
        <v>310000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52</v>
      </c>
      <c r="D9" s="140" t="str">
        <f t="shared" si="1"/>
        <v>Ostale pomoći</v>
      </c>
      <c r="E9" s="153">
        <v>6393</v>
      </c>
      <c r="F9" s="141" t="str">
        <f t="shared" si="2"/>
        <v>Tekući prijenosi između proračunskih korisnika istog proračuna temeljem prijenosa EU sredstava</v>
      </c>
      <c r="G9" s="198">
        <v>450000</v>
      </c>
      <c r="H9" s="198">
        <v>450000</v>
      </c>
      <c r="I9" s="198">
        <v>450000</v>
      </c>
      <c r="K9" s="144" t="str">
        <f t="shared" si="3"/>
        <v>639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71</v>
      </c>
      <c r="D10" s="140" t="str">
        <f t="shared" si="1"/>
        <v>Prihodi od nefin. imovine i nadoknade štete s osnova osig.</v>
      </c>
      <c r="E10" s="153">
        <v>721110071</v>
      </c>
      <c r="F10" s="141" t="str">
        <f t="shared" si="2"/>
        <v>Stambeni objekti za zaposlene izvor 71</v>
      </c>
      <c r="G10" s="198">
        <v>8000</v>
      </c>
      <c r="H10" s="198">
        <v>8000</v>
      </c>
      <c r="I10" s="198">
        <v>8000</v>
      </c>
      <c r="K10" s="144" t="str">
        <f t="shared" si="3"/>
        <v>721</v>
      </c>
      <c r="L10" s="144" t="str">
        <f t="shared" si="4"/>
        <v>72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topLeftCell="E1" zoomScaleNormal="100" workbookViewId="0">
      <pane ySplit="2" topLeftCell="A45" activePane="bottomLeft" state="frozen"/>
      <selection pane="bottomLeft" activeCell="J64" sqref="J6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30742592</v>
      </c>
      <c r="J3" s="198">
        <v>32079267</v>
      </c>
      <c r="K3" s="198">
        <v>32121127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80</v>
      </c>
      <c r="H4" s="149" t="str">
        <f t="shared" ref="H4:H67" si="2">IFERROR(VLOOKUP(G4,$X$6:$Y$50,2,FALSE),"")</f>
        <v>REDOVNA DJELATNOST SVEUČILIŠTA U OSIJEKU</v>
      </c>
      <c r="I4" s="198">
        <v>4858230</v>
      </c>
      <c r="J4" s="198">
        <v>4965937</v>
      </c>
      <c r="K4" s="198">
        <v>5011723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80</v>
      </c>
      <c r="H5" s="149" t="str">
        <f t="shared" si="2"/>
        <v>REDOVNA DJELATNOST SVEUČILIŠTA U OSIJEKU</v>
      </c>
      <c r="I5" s="198">
        <v>712270</v>
      </c>
      <c r="J5" s="198">
        <v>728061</v>
      </c>
      <c r="K5" s="198">
        <v>734774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80</v>
      </c>
      <c r="H6" s="149" t="str">
        <f t="shared" si="2"/>
        <v>REDOVNA DJELATNOST SVEUČILIŠTA U OSIJEKU</v>
      </c>
      <c r="I6" s="198">
        <v>499300</v>
      </c>
      <c r="J6" s="198">
        <v>510369</v>
      </c>
      <c r="K6" s="198">
        <v>515075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>LEFT(R6,2)</f>
        <v>31</v>
      </c>
      <c r="V6" s="144" t="str">
        <f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80</v>
      </c>
      <c r="H7" s="149" t="str">
        <f t="shared" si="2"/>
        <v>REDOVNA DJELATNOST SVEUČILIŠTA U OSIJEKU</v>
      </c>
      <c r="I7" s="198">
        <v>34000</v>
      </c>
      <c r="J7" s="198">
        <v>34500</v>
      </c>
      <c r="K7" s="198">
        <v>34500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>LEFT(R7,2)</f>
        <v>31</v>
      </c>
      <c r="V7" s="144" t="str">
        <f>LEFT(R7,3)</f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80</v>
      </c>
      <c r="H8" s="149" t="str">
        <f t="shared" si="2"/>
        <v>REDOVNA DJELATNOST SVEUČILIŠTA U OSIJEKU</v>
      </c>
      <c r="I8" s="198">
        <v>66880</v>
      </c>
      <c r="J8" s="198">
        <v>68363</v>
      </c>
      <c r="K8" s="198">
        <v>68993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>LEFT(R8,2)</f>
        <v>31</v>
      </c>
      <c r="V8" s="144" t="str">
        <f>LEFT(R8,3)</f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3237</v>
      </c>
      <c r="F9" s="149" t="str">
        <f t="shared" si="0"/>
        <v>Intelektualne i osobne usluge</v>
      </c>
      <c r="G9" s="201" t="s">
        <v>866</v>
      </c>
      <c r="H9" s="149" t="str">
        <f t="shared" si="2"/>
        <v>PROGRAMI VJEŽBAONICA VISOKIH UČILIŠTA</v>
      </c>
      <c r="I9" s="198">
        <v>23900</v>
      </c>
      <c r="J9" s="198">
        <v>23900</v>
      </c>
      <c r="K9" s="198">
        <v>23900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>LEFT(R9,2)</f>
        <v>31</v>
      </c>
      <c r="V9" s="144" t="str">
        <f>LEFT(R9,3)</f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3211</v>
      </c>
      <c r="F10" s="149" t="str">
        <f t="shared" si="0"/>
        <v>Službena putovanja</v>
      </c>
      <c r="G10" s="201" t="s">
        <v>864</v>
      </c>
      <c r="H10" s="149" t="str">
        <f t="shared" si="2"/>
        <v>PROGRAMSKO FINANCIRANJE JAVNIH VISOKIH UČILIŠTA</v>
      </c>
      <c r="I10" s="198">
        <v>360000</v>
      </c>
      <c r="J10" s="198">
        <v>367982</v>
      </c>
      <c r="K10" s="198">
        <v>367982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5">LEFT(R10,2)</f>
        <v>31</v>
      </c>
      <c r="V10" s="212" t="str">
        <f t="shared" ref="V10:V41" si="6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3213</v>
      </c>
      <c r="F11" s="149" t="str">
        <f t="shared" si="0"/>
        <v>Stručno usavršavanje zaposlenika</v>
      </c>
      <c r="G11" s="201" t="s">
        <v>864</v>
      </c>
      <c r="H11" s="149" t="str">
        <f t="shared" si="2"/>
        <v>PROGRAMSKO FINANCIRANJE JAVNIH VISOKIH UČILIŠTA</v>
      </c>
      <c r="I11" s="198">
        <v>180000</v>
      </c>
      <c r="J11" s="198">
        <v>183991</v>
      </c>
      <c r="K11" s="198">
        <v>183991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5"/>
        <v>32</v>
      </c>
      <c r="V11" s="144" t="str">
        <f t="shared" si="6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3221</v>
      </c>
      <c r="F12" s="149" t="str">
        <f t="shared" si="0"/>
        <v>Uredski materijal i ostali materijalni rashodi</v>
      </c>
      <c r="G12" s="201" t="s">
        <v>864</v>
      </c>
      <c r="H12" s="149" t="str">
        <f t="shared" si="2"/>
        <v>PROGRAMSKO FINANCIRANJE JAVNIH VISOKIH UČILIŠTA</v>
      </c>
      <c r="I12" s="198">
        <v>180000</v>
      </c>
      <c r="J12" s="198">
        <v>183991</v>
      </c>
      <c r="K12" s="198">
        <v>183991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5"/>
        <v>32</v>
      </c>
      <c r="V12" s="144" t="str">
        <f t="shared" si="6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3223</v>
      </c>
      <c r="F13" s="149" t="str">
        <f t="shared" si="0"/>
        <v>Energija</v>
      </c>
      <c r="G13" s="201" t="s">
        <v>864</v>
      </c>
      <c r="H13" s="149" t="str">
        <f t="shared" si="2"/>
        <v>PROGRAMSKO FINANCIRANJE JAVNIH VISOKIH UČILIŠTA</v>
      </c>
      <c r="I13" s="198">
        <v>540000</v>
      </c>
      <c r="J13" s="198">
        <v>551973</v>
      </c>
      <c r="K13" s="198">
        <v>551973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5"/>
        <v>32</v>
      </c>
      <c r="V13" s="144" t="str">
        <f t="shared" si="6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3224</v>
      </c>
      <c r="F14" s="149" t="str">
        <f t="shared" si="0"/>
        <v>Materijal i dijelovi za tekuće i investicijsko održavanje</v>
      </c>
      <c r="G14" s="201" t="s">
        <v>864</v>
      </c>
      <c r="H14" s="149" t="str">
        <f t="shared" si="2"/>
        <v>PROGRAMSKO FINANCIRANJE JAVNIH VISOKIH UČILIŠTA</v>
      </c>
      <c r="I14" s="198">
        <v>60000</v>
      </c>
      <c r="J14" s="198">
        <v>61330</v>
      </c>
      <c r="K14" s="198">
        <v>61330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5"/>
        <v>32</v>
      </c>
      <c r="V14" s="144" t="str">
        <f t="shared" si="6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3225</v>
      </c>
      <c r="F15" s="149" t="str">
        <f t="shared" si="0"/>
        <v>Sitni inventar i auto gume</v>
      </c>
      <c r="G15" s="201" t="s">
        <v>864</v>
      </c>
      <c r="H15" s="149" t="str">
        <f t="shared" si="2"/>
        <v>PROGRAMSKO FINANCIRANJE JAVNIH VISOKIH UČILIŠTA</v>
      </c>
      <c r="I15" s="198">
        <v>70000</v>
      </c>
      <c r="J15" s="198">
        <v>71552</v>
      </c>
      <c r="K15" s="198">
        <v>71552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5"/>
        <v>32</v>
      </c>
      <c r="V15" s="144" t="str">
        <f t="shared" si="6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0"/>
        <v>Usluge telefona, pošte i prijevoza</v>
      </c>
      <c r="G16" s="201" t="s">
        <v>864</v>
      </c>
      <c r="H16" s="149" t="str">
        <f t="shared" si="2"/>
        <v>PROGRAMSKO FINANCIRANJE JAVNIH VISOKIH UČILIŠTA</v>
      </c>
      <c r="I16" s="198">
        <v>180000</v>
      </c>
      <c r="J16" s="198">
        <v>183991</v>
      </c>
      <c r="K16" s="198">
        <v>183991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5"/>
        <v>32</v>
      </c>
      <c r="V16" s="144" t="str">
        <f t="shared" si="6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0"/>
        <v>Usluge tekućeg i investicijskog održavanja</v>
      </c>
      <c r="G17" s="201" t="s">
        <v>864</v>
      </c>
      <c r="H17" s="149" t="str">
        <f t="shared" si="2"/>
        <v>PROGRAMSKO FINANCIRANJE JAVNIH VISOKIH UČILIŠTA</v>
      </c>
      <c r="I17" s="198">
        <v>80000</v>
      </c>
      <c r="J17" s="198">
        <v>81774</v>
      </c>
      <c r="K17" s="198">
        <v>81774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5"/>
        <v>32</v>
      </c>
      <c r="V17" s="144" t="str">
        <f t="shared" si="6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3233</v>
      </c>
      <c r="F18" s="149" t="str">
        <f t="shared" si="0"/>
        <v>Usluge promidžbe i informiranja</v>
      </c>
      <c r="G18" s="201" t="s">
        <v>864</v>
      </c>
      <c r="H18" s="149" t="str">
        <f t="shared" si="2"/>
        <v>PROGRAMSKO FINANCIRANJE JAVNIH VISOKIH UČILIŠTA</v>
      </c>
      <c r="I18" s="198">
        <v>180000</v>
      </c>
      <c r="J18" s="198">
        <v>183991</v>
      </c>
      <c r="K18" s="198">
        <v>183991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5"/>
        <v>32</v>
      </c>
      <c r="V18" s="144" t="str">
        <f t="shared" si="6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3234</v>
      </c>
      <c r="F19" s="149" t="str">
        <f t="shared" si="0"/>
        <v>Komunalne usluge</v>
      </c>
      <c r="G19" s="201" t="s">
        <v>864</v>
      </c>
      <c r="H19" s="149" t="str">
        <f t="shared" si="2"/>
        <v>PROGRAMSKO FINANCIRANJE JAVNIH VISOKIH UČILIŠTA</v>
      </c>
      <c r="I19" s="198">
        <v>90000</v>
      </c>
      <c r="J19" s="198">
        <v>91996</v>
      </c>
      <c r="K19" s="198">
        <v>91996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5"/>
        <v>32</v>
      </c>
      <c r="V19" s="144" t="str">
        <f t="shared" si="6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3235</v>
      </c>
      <c r="F20" s="149" t="str">
        <f t="shared" si="0"/>
        <v>Zakupnine i najamnine</v>
      </c>
      <c r="G20" s="201" t="s">
        <v>864</v>
      </c>
      <c r="H20" s="149" t="str">
        <f t="shared" si="2"/>
        <v>PROGRAMSKO FINANCIRANJE JAVNIH VISOKIH UČILIŠTA</v>
      </c>
      <c r="I20" s="198">
        <v>140000</v>
      </c>
      <c r="J20" s="198">
        <v>143104</v>
      </c>
      <c r="K20" s="198">
        <v>143104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5"/>
        <v>32</v>
      </c>
      <c r="V20" s="144" t="str">
        <f t="shared" si="6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3237</v>
      </c>
      <c r="F21" s="149" t="str">
        <f t="shared" si="0"/>
        <v>Intelektualne i osobne usluge</v>
      </c>
      <c r="G21" s="201" t="s">
        <v>864</v>
      </c>
      <c r="H21" s="149" t="str">
        <f t="shared" si="2"/>
        <v>PROGRAMSKO FINANCIRANJE JAVNIH VISOKIH UČILIŠTA</v>
      </c>
      <c r="I21" s="198">
        <v>229345</v>
      </c>
      <c r="J21" s="198">
        <v>536641</v>
      </c>
      <c r="K21" s="198">
        <v>536641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5"/>
        <v>32</v>
      </c>
      <c r="V21" s="144" t="str">
        <f t="shared" si="6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3238</v>
      </c>
      <c r="F22" s="149" t="str">
        <f t="shared" si="0"/>
        <v>Računalne usluge</v>
      </c>
      <c r="G22" s="201" t="s">
        <v>864</v>
      </c>
      <c r="H22" s="149" t="str">
        <f t="shared" si="2"/>
        <v>PROGRAMSKO FINANCIRANJE JAVNIH VISOKIH UČILIŠTA</v>
      </c>
      <c r="I22" s="198">
        <v>170000</v>
      </c>
      <c r="J22" s="198">
        <v>173770</v>
      </c>
      <c r="K22" s="198">
        <v>173770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5"/>
        <v>32</v>
      </c>
      <c r="V22" s="144" t="str">
        <f t="shared" si="6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3239</v>
      </c>
      <c r="F23" s="149" t="str">
        <f t="shared" si="0"/>
        <v>Ostale usluge</v>
      </c>
      <c r="G23" s="201" t="s">
        <v>864</v>
      </c>
      <c r="H23" s="149" t="str">
        <f t="shared" si="2"/>
        <v>PROGRAMSKO FINANCIRANJE JAVNIH VISOKIH UČILIŠTA</v>
      </c>
      <c r="I23" s="198">
        <v>250000</v>
      </c>
      <c r="J23" s="198">
        <v>255543</v>
      </c>
      <c r="K23" s="198">
        <v>255543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5"/>
        <v>32</v>
      </c>
      <c r="V23" s="144" t="str">
        <f t="shared" si="6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3241</v>
      </c>
      <c r="F24" s="149" t="str">
        <f t="shared" si="0"/>
        <v>Naknade troškova osobama izvan radnog odnosa</v>
      </c>
      <c r="G24" s="201" t="s">
        <v>864</v>
      </c>
      <c r="H24" s="149" t="str">
        <f t="shared" si="2"/>
        <v>PROGRAMSKO FINANCIRANJE JAVNIH VISOKIH UČILIŠTA</v>
      </c>
      <c r="I24" s="198">
        <v>130000</v>
      </c>
      <c r="J24" s="198">
        <v>132882</v>
      </c>
      <c r="K24" s="198">
        <v>132882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5"/>
        <v>32</v>
      </c>
      <c r="V24" s="144" t="str">
        <f t="shared" si="6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3293</v>
      </c>
      <c r="F25" s="149" t="str">
        <f t="shared" si="0"/>
        <v>Reprezentacija</v>
      </c>
      <c r="G25" s="201" t="s">
        <v>864</v>
      </c>
      <c r="H25" s="149" t="str">
        <f t="shared" si="2"/>
        <v>PROGRAMSKO FINANCIRANJE JAVNIH VISOKIH UČILIŠTA</v>
      </c>
      <c r="I25" s="198">
        <v>30000</v>
      </c>
      <c r="J25" s="198">
        <v>30665</v>
      </c>
      <c r="K25" s="198">
        <v>30665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5"/>
        <v>32</v>
      </c>
      <c r="V25" s="144" t="str">
        <f t="shared" si="6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3294</v>
      </c>
      <c r="F26" s="149" t="str">
        <f t="shared" si="0"/>
        <v>Članarine i norme</v>
      </c>
      <c r="G26" s="201" t="s">
        <v>864</v>
      </c>
      <c r="H26" s="149" t="str">
        <f t="shared" si="2"/>
        <v>PROGRAMSKO FINANCIRANJE JAVNIH VISOKIH UČILIŠTA</v>
      </c>
      <c r="I26" s="198">
        <v>19000</v>
      </c>
      <c r="J26" s="198">
        <v>19421</v>
      </c>
      <c r="K26" s="198">
        <v>19421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5"/>
        <v>32</v>
      </c>
      <c r="V26" s="144" t="str">
        <f t="shared" si="6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3299</v>
      </c>
      <c r="F27" s="149" t="str">
        <f t="shared" si="0"/>
        <v>Ostali nespomenuti rashodi poslovanja</v>
      </c>
      <c r="G27" s="201" t="s">
        <v>864</v>
      </c>
      <c r="H27" s="149" t="str">
        <f t="shared" si="2"/>
        <v>PROGRAMSKO FINANCIRANJE JAVNIH VISOKIH UČILIŠTA</v>
      </c>
      <c r="I27" s="198">
        <v>45000</v>
      </c>
      <c r="J27" s="198">
        <v>45998</v>
      </c>
      <c r="K27" s="198">
        <v>45998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5"/>
        <v>32</v>
      </c>
      <c r="V27" s="144" t="str">
        <f t="shared" si="6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3431</v>
      </c>
      <c r="F28" s="149" t="str">
        <f t="shared" si="0"/>
        <v>Bankarske usluge i usluge platnog prometa</v>
      </c>
      <c r="G28" s="201" t="s">
        <v>864</v>
      </c>
      <c r="H28" s="149" t="str">
        <f t="shared" si="2"/>
        <v>PROGRAMSKO FINANCIRANJE JAVNIH VISOKIH UČILIŠTA</v>
      </c>
      <c r="I28" s="198">
        <v>25168</v>
      </c>
      <c r="J28" s="198">
        <v>25726</v>
      </c>
      <c r="K28" s="198">
        <v>25726</v>
      </c>
      <c r="M28" s="144" t="str">
        <f t="shared" si="3"/>
        <v>343</v>
      </c>
      <c r="N28" s="144" t="str">
        <f t="shared" si="4"/>
        <v>34</v>
      </c>
      <c r="R28" s="144">
        <v>3237</v>
      </c>
      <c r="S28" s="144" t="s">
        <v>85</v>
      </c>
      <c r="U28" s="144" t="str">
        <f t="shared" si="5"/>
        <v>32</v>
      </c>
      <c r="V28" s="144" t="str">
        <f t="shared" si="6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3721</v>
      </c>
      <c r="F29" s="149" t="str">
        <f t="shared" si="0"/>
        <v>Naknade građanima i kućanstvima u novcu</v>
      </c>
      <c r="G29" s="201" t="s">
        <v>864</v>
      </c>
      <c r="H29" s="149" t="str">
        <f t="shared" si="2"/>
        <v>PROGRAMSKO FINANCIRANJE JAVNIH VISOKIH UČILIŠTA</v>
      </c>
      <c r="I29" s="198">
        <v>4000</v>
      </c>
      <c r="J29" s="198">
        <v>4090</v>
      </c>
      <c r="K29" s="198">
        <v>4090</v>
      </c>
      <c r="M29" s="144" t="str">
        <f t="shared" si="3"/>
        <v>372</v>
      </c>
      <c r="N29" s="144" t="str">
        <f t="shared" si="4"/>
        <v>37</v>
      </c>
      <c r="R29" s="144">
        <v>3238</v>
      </c>
      <c r="S29" s="144" t="s">
        <v>122</v>
      </c>
      <c r="U29" s="144" t="str">
        <f t="shared" si="5"/>
        <v>32</v>
      </c>
      <c r="V29" s="144" t="str">
        <f t="shared" si="6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4221</v>
      </c>
      <c r="F30" s="149" t="str">
        <f t="shared" si="0"/>
        <v>Uredska oprema i namještaj</v>
      </c>
      <c r="G30" s="201" t="s">
        <v>864</v>
      </c>
      <c r="H30" s="149" t="str">
        <f t="shared" si="2"/>
        <v>PROGRAMSKO FINANCIRANJE JAVNIH VISOKIH UČILIŠTA</v>
      </c>
      <c r="I30" s="198">
        <v>150000</v>
      </c>
      <c r="J30" s="198">
        <v>153326</v>
      </c>
      <c r="K30" s="198">
        <v>153326</v>
      </c>
      <c r="M30" s="144" t="str">
        <f t="shared" si="3"/>
        <v>422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5"/>
        <v>32</v>
      </c>
      <c r="V30" s="144" t="str">
        <f t="shared" si="6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4241</v>
      </c>
      <c r="F31" s="149" t="str">
        <f t="shared" si="0"/>
        <v>Knjige</v>
      </c>
      <c r="G31" s="201" t="s">
        <v>864</v>
      </c>
      <c r="H31" s="149" t="str">
        <f t="shared" si="2"/>
        <v>PROGRAMSKO FINANCIRANJE JAVNIH VISOKIH UČILIŠTA</v>
      </c>
      <c r="I31" s="198">
        <v>45000</v>
      </c>
      <c r="J31" s="198">
        <v>45998</v>
      </c>
      <c r="K31" s="198">
        <v>45998</v>
      </c>
      <c r="M31" s="144" t="str">
        <f t="shared" si="3"/>
        <v>424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5"/>
        <v>32</v>
      </c>
      <c r="V31" s="144" t="str">
        <f t="shared" si="6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4511</v>
      </c>
      <c r="F32" s="149" t="str">
        <f t="shared" si="0"/>
        <v>Dodatna ulaganja na građevinskim objektima</v>
      </c>
      <c r="G32" s="201" t="s">
        <v>864</v>
      </c>
      <c r="H32" s="149" t="str">
        <f t="shared" si="2"/>
        <v>PROGRAMSKO FINANCIRANJE JAVNIH VISOKIH UČILIŠTA</v>
      </c>
      <c r="I32" s="198">
        <v>200000</v>
      </c>
      <c r="J32" s="198">
        <v>204435</v>
      </c>
      <c r="K32" s="198">
        <v>204435</v>
      </c>
      <c r="M32" s="144" t="str">
        <f t="shared" si="3"/>
        <v>451</v>
      </c>
      <c r="N32" s="144" t="str">
        <f t="shared" si="4"/>
        <v>45</v>
      </c>
      <c r="R32" s="144">
        <v>3291</v>
      </c>
      <c r="S32" s="144" t="s">
        <v>100</v>
      </c>
      <c r="U32" s="144" t="str">
        <f t="shared" si="5"/>
        <v>32</v>
      </c>
      <c r="V32" s="144" t="str">
        <f t="shared" si="6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3111</v>
      </c>
      <c r="F33" s="149" t="str">
        <f t="shared" si="0"/>
        <v>Plaće za redovan rad</v>
      </c>
      <c r="G33" s="201" t="s">
        <v>197</v>
      </c>
      <c r="H33" s="149" t="str">
        <f t="shared" si="2"/>
        <v>REDOVNA DJELATNOST SVEUČILIŠTA U OSIJEKU (IZ EVIDENCIJSKIH PRIHODA)</v>
      </c>
      <c r="I33" s="198">
        <v>1451000</v>
      </c>
      <c r="J33" s="198">
        <v>1472475</v>
      </c>
      <c r="K33" s="198">
        <v>1496918</v>
      </c>
      <c r="M33" s="144" t="str">
        <f t="shared" si="3"/>
        <v>311</v>
      </c>
      <c r="N33" s="144" t="str">
        <f t="shared" si="4"/>
        <v>31</v>
      </c>
      <c r="R33" s="144">
        <v>3292</v>
      </c>
      <c r="S33" s="144" t="s">
        <v>93</v>
      </c>
      <c r="U33" s="144" t="str">
        <f t="shared" si="5"/>
        <v>32</v>
      </c>
      <c r="V33" s="144" t="str">
        <f t="shared" si="6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3132</v>
      </c>
      <c r="F34" s="149" t="str">
        <f t="shared" si="0"/>
        <v>Doprinosi za obvezno zdravstveno osiguranje</v>
      </c>
      <c r="G34" s="201" t="s">
        <v>197</v>
      </c>
      <c r="H34" s="149" t="str">
        <f t="shared" si="2"/>
        <v>REDOVNA DJELATNOST SVEUČILIŠTA U OSIJEKU (IZ EVIDENCIJSKIH PRIHODA)</v>
      </c>
      <c r="I34" s="198">
        <v>239415</v>
      </c>
      <c r="J34" s="198">
        <v>242958</v>
      </c>
      <c r="K34" s="198">
        <v>246991</v>
      </c>
      <c r="M34" s="144" t="str">
        <f t="shared" si="3"/>
        <v>313</v>
      </c>
      <c r="N34" s="144" t="str">
        <f t="shared" si="4"/>
        <v>31</v>
      </c>
      <c r="R34" s="144">
        <v>3293</v>
      </c>
      <c r="S34" s="144" t="s">
        <v>103</v>
      </c>
      <c r="U34" s="144" t="str">
        <f t="shared" si="5"/>
        <v>32</v>
      </c>
      <c r="V34" s="144" t="str">
        <f t="shared" si="6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3211</v>
      </c>
      <c r="F35" s="149" t="str">
        <f t="shared" si="0"/>
        <v>Službena putovanja</v>
      </c>
      <c r="G35" s="201" t="s">
        <v>197</v>
      </c>
      <c r="H35" s="149" t="str">
        <f t="shared" si="2"/>
        <v>REDOVNA DJELATNOST SVEUČILIŠTA U OSIJEKU (IZ EVIDENCIJSKIH PRIHODA)</v>
      </c>
      <c r="I35" s="198">
        <v>27000</v>
      </c>
      <c r="J35" s="198">
        <v>27400</v>
      </c>
      <c r="K35" s="198">
        <v>27854</v>
      </c>
      <c r="M35" s="144" t="str">
        <f t="shared" si="3"/>
        <v>321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5"/>
        <v>32</v>
      </c>
      <c r="V35" s="144" t="str">
        <f t="shared" si="6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3213</v>
      </c>
      <c r="F36" s="149" t="str">
        <f t="shared" si="0"/>
        <v>Stručno usavršavanje zaposlenika</v>
      </c>
      <c r="G36" s="201" t="s">
        <v>197</v>
      </c>
      <c r="H36" s="149" t="str">
        <f t="shared" si="2"/>
        <v>REDOVNA DJELATNOST SVEUČILIŠTA U OSIJEKU (IZ EVIDENCIJSKIH PRIHODA)</v>
      </c>
      <c r="I36" s="198">
        <v>10000</v>
      </c>
      <c r="J36" s="198">
        <v>10148</v>
      </c>
      <c r="K36" s="198">
        <v>10316</v>
      </c>
      <c r="M36" s="144" t="str">
        <f t="shared" si="3"/>
        <v>321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5"/>
        <v>32</v>
      </c>
      <c r="V36" s="144" t="str">
        <f t="shared" si="6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3224</v>
      </c>
      <c r="F37" s="149" t="str">
        <f t="shared" si="0"/>
        <v>Materijal i dijelovi za tekuće i investicijsko održavanje</v>
      </c>
      <c r="G37" s="201" t="s">
        <v>197</v>
      </c>
      <c r="H37" s="149" t="str">
        <f t="shared" si="2"/>
        <v>REDOVNA DJELATNOST SVEUČILIŠTA U OSIJEKU (IZ EVIDENCIJSKIH PRIHODA)</v>
      </c>
      <c r="I37" s="198">
        <v>5000</v>
      </c>
      <c r="J37" s="198">
        <v>5074</v>
      </c>
      <c r="K37" s="198">
        <v>5158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5"/>
        <v>32</v>
      </c>
      <c r="V37" s="144" t="str">
        <f t="shared" si="6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3231</v>
      </c>
      <c r="F38" s="149" t="str">
        <f t="shared" si="0"/>
        <v>Usluge telefona, pošte i prijevoza</v>
      </c>
      <c r="G38" s="201" t="s">
        <v>197</v>
      </c>
      <c r="H38" s="149" t="str">
        <f t="shared" si="2"/>
        <v>REDOVNA DJELATNOST SVEUČILIŠTA U OSIJEKU (IZ EVIDENCIJSKIH PRIHODA)</v>
      </c>
      <c r="I38" s="198">
        <v>12285</v>
      </c>
      <c r="J38" s="198">
        <v>12467</v>
      </c>
      <c r="K38" s="198">
        <v>12674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5"/>
        <v>32</v>
      </c>
      <c r="V38" s="144" t="str">
        <f t="shared" si="6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3236</v>
      </c>
      <c r="F39" s="149" t="str">
        <f t="shared" si="0"/>
        <v>Zdravstvene i veterinarske usluge</v>
      </c>
      <c r="G39" s="201" t="s">
        <v>197</v>
      </c>
      <c r="H39" s="149" t="str">
        <f t="shared" si="2"/>
        <v>REDOVNA DJELATNOST SVEUČILIŠTA U OSIJEKU (IZ EVIDENCIJSKIH PRIHODA)</v>
      </c>
      <c r="I39" s="198">
        <v>50000</v>
      </c>
      <c r="J39" s="198">
        <v>50740</v>
      </c>
      <c r="K39" s="198">
        <v>51582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5"/>
        <v>32</v>
      </c>
      <c r="V39" s="144" t="str">
        <f t="shared" si="6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3237</v>
      </c>
      <c r="F40" s="149" t="str">
        <f t="shared" si="0"/>
        <v>Intelektualne i osobne usluge</v>
      </c>
      <c r="G40" s="201" t="s">
        <v>197</v>
      </c>
      <c r="H40" s="149" t="str">
        <f t="shared" si="2"/>
        <v>REDOVNA DJELATNOST SVEUČILIŠTA U OSIJEKU (IZ EVIDENCIJSKIH PRIHODA)</v>
      </c>
      <c r="I40" s="198">
        <v>226000</v>
      </c>
      <c r="J40" s="198">
        <v>229345</v>
      </c>
      <c r="K40" s="198">
        <v>233152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5"/>
        <v>34</v>
      </c>
      <c r="V40" s="144" t="str">
        <f t="shared" si="6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3241</v>
      </c>
      <c r="F41" s="149" t="str">
        <f t="shared" si="0"/>
        <v>Naknade troškova osobama izvan radnog odnosa</v>
      </c>
      <c r="G41" s="201" t="s">
        <v>197</v>
      </c>
      <c r="H41" s="149" t="str">
        <f t="shared" si="2"/>
        <v>REDOVNA DJELATNOST SVEUČILIŠTA U OSIJEKU (IZ EVIDENCIJSKIH PRIHODA)</v>
      </c>
      <c r="I41" s="198">
        <v>15000</v>
      </c>
      <c r="J41" s="198">
        <v>15222</v>
      </c>
      <c r="K41" s="198">
        <v>15475</v>
      </c>
      <c r="M41" s="144" t="str">
        <f t="shared" si="3"/>
        <v>324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5"/>
        <v>34</v>
      </c>
      <c r="V41" s="144" t="str">
        <f t="shared" si="6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3295</v>
      </c>
      <c r="F42" s="149" t="str">
        <f t="shared" si="0"/>
        <v>Pristojbe i naknade</v>
      </c>
      <c r="G42" s="201" t="s">
        <v>197</v>
      </c>
      <c r="H42" s="149" t="str">
        <f t="shared" si="2"/>
        <v>REDOVNA DJELATNOST SVEUČILIŠTA U OSIJEKU (IZ EVIDENCIJSKIH PRIHODA)</v>
      </c>
      <c r="I42" s="198">
        <v>5800</v>
      </c>
      <c r="J42" s="198">
        <v>5886</v>
      </c>
      <c r="K42" s="198">
        <v>5985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7">LEFT(R42,2)</f>
        <v>34</v>
      </c>
      <c r="V42" s="144" t="str">
        <f t="shared" ref="V42:V73" si="8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3431</v>
      </c>
      <c r="F43" s="149" t="str">
        <f t="shared" si="0"/>
        <v>Bankarske usluge i usluge platnog prometa</v>
      </c>
      <c r="G43" s="201" t="s">
        <v>197</v>
      </c>
      <c r="H43" s="149" t="str">
        <f t="shared" si="2"/>
        <v>REDOVNA DJELATNOST SVEUČILIŠTA U OSIJEKU (IZ EVIDENCIJSKIH PRIHODA)</v>
      </c>
      <c r="I43" s="198">
        <v>1000</v>
      </c>
      <c r="J43" s="198">
        <v>1015</v>
      </c>
      <c r="K43" s="198">
        <v>1032</v>
      </c>
      <c r="M43" s="144" t="str">
        <f t="shared" si="3"/>
        <v>343</v>
      </c>
      <c r="N43" s="144" t="str">
        <f t="shared" si="4"/>
        <v>34</v>
      </c>
      <c r="R43" s="144">
        <v>3427</v>
      </c>
      <c r="S43" s="144" t="s">
        <v>208</v>
      </c>
      <c r="U43" s="144" t="str">
        <f t="shared" si="7"/>
        <v>34</v>
      </c>
      <c r="V43" s="144" t="str">
        <f t="shared" si="8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3811</v>
      </c>
      <c r="F44" s="149" t="str">
        <f t="shared" si="0"/>
        <v>Tekuće donacije u novcu</v>
      </c>
      <c r="G44" s="201" t="s">
        <v>197</v>
      </c>
      <c r="H44" s="149" t="str">
        <f t="shared" si="2"/>
        <v>REDOVNA DJELATNOST SVEUČILIŠTA U OSIJEKU (IZ EVIDENCIJSKIH PRIHODA)</v>
      </c>
      <c r="I44" s="198">
        <v>10000</v>
      </c>
      <c r="J44" s="198">
        <v>10147</v>
      </c>
      <c r="K44" s="198">
        <v>10316</v>
      </c>
      <c r="M44" s="144" t="str">
        <f t="shared" si="3"/>
        <v>381</v>
      </c>
      <c r="N44" s="144" t="str">
        <f t="shared" si="4"/>
        <v>38</v>
      </c>
      <c r="R44" s="144">
        <v>3431</v>
      </c>
      <c r="S44" s="144" t="s">
        <v>101</v>
      </c>
      <c r="U44" s="144" t="str">
        <f t="shared" si="7"/>
        <v>34</v>
      </c>
      <c r="V44" s="144" t="str">
        <f t="shared" si="8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4511</v>
      </c>
      <c r="F45" s="149" t="str">
        <f t="shared" si="0"/>
        <v>Dodatna ulaganja na građevinskim objektima</v>
      </c>
      <c r="G45" s="201" t="s">
        <v>197</v>
      </c>
      <c r="H45" s="149" t="str">
        <f t="shared" si="2"/>
        <v>REDOVNA DJELATNOST SVEUČILIŠTA U OSIJEKU (IZ EVIDENCIJSKIH PRIHODA)</v>
      </c>
      <c r="I45" s="198">
        <v>660200</v>
      </c>
      <c r="J45" s="198">
        <v>669971</v>
      </c>
      <c r="K45" s="198">
        <v>681092</v>
      </c>
      <c r="M45" s="144" t="str">
        <f t="shared" si="3"/>
        <v>451</v>
      </c>
      <c r="N45" s="144" t="str">
        <f t="shared" si="4"/>
        <v>45</v>
      </c>
      <c r="R45" s="144">
        <v>3432</v>
      </c>
      <c r="S45" s="144" t="s">
        <v>117</v>
      </c>
      <c r="U45" s="144" t="str">
        <f t="shared" si="7"/>
        <v>34</v>
      </c>
      <c r="V45" s="144" t="str">
        <f t="shared" si="8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3111</v>
      </c>
      <c r="F46" s="149" t="str">
        <f t="shared" si="0"/>
        <v>Plaće za redovan rad</v>
      </c>
      <c r="G46" s="201" t="s">
        <v>197</v>
      </c>
      <c r="H46" s="149" t="str">
        <f t="shared" si="2"/>
        <v>REDOVNA DJELATNOST SVEUČILIŠTA U OSIJEKU (IZ EVIDENCIJSKIH PRIHODA)</v>
      </c>
      <c r="I46" s="198">
        <v>132500</v>
      </c>
      <c r="J46" s="198">
        <v>134240</v>
      </c>
      <c r="K46" s="198">
        <v>136253</v>
      </c>
      <c r="M46" s="144" t="str">
        <f t="shared" si="3"/>
        <v>311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7"/>
        <v>34</v>
      </c>
      <c r="V46" s="144" t="str">
        <f t="shared" si="8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3132</v>
      </c>
      <c r="F47" s="149" t="str">
        <f t="shared" si="0"/>
        <v>Doprinosi za obvezno zdravstveno osiguranje</v>
      </c>
      <c r="G47" s="201" t="s">
        <v>197</v>
      </c>
      <c r="H47" s="149" t="str">
        <f t="shared" si="2"/>
        <v>REDOVNA DJELATNOST SVEUČILIŠTA U OSIJEKU (IZ EVIDENCIJSKIH PRIHODA)</v>
      </c>
      <c r="I47" s="198">
        <v>9065</v>
      </c>
      <c r="J47" s="198">
        <v>9184</v>
      </c>
      <c r="K47" s="198">
        <v>9322</v>
      </c>
      <c r="M47" s="144" t="str">
        <f t="shared" si="3"/>
        <v>313</v>
      </c>
      <c r="N47" s="144" t="str">
        <f t="shared" si="4"/>
        <v>31</v>
      </c>
      <c r="R47" s="144">
        <v>3434</v>
      </c>
      <c r="S47" s="144" t="s">
        <v>86</v>
      </c>
      <c r="U47" s="144" t="str">
        <f t="shared" si="7"/>
        <v>34</v>
      </c>
      <c r="V47" s="144" t="str">
        <f t="shared" si="8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3211</v>
      </c>
      <c r="F48" s="149" t="str">
        <f t="shared" si="0"/>
        <v>Službena putovanja</v>
      </c>
      <c r="G48" s="201" t="s">
        <v>197</v>
      </c>
      <c r="H48" s="149" t="str">
        <f t="shared" si="2"/>
        <v>REDOVNA DJELATNOST SVEUČILIŠTA U OSIJEKU (IZ EVIDENCIJSKIH PRIHODA)</v>
      </c>
      <c r="I48" s="198">
        <v>152000</v>
      </c>
      <c r="J48" s="198">
        <v>153996</v>
      </c>
      <c r="K48" s="198">
        <v>156305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7"/>
        <v>35</v>
      </c>
      <c r="V48" s="144" t="str">
        <f t="shared" si="8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3213</v>
      </c>
      <c r="F49" s="149" t="str">
        <f t="shared" si="0"/>
        <v>Stručno usavršavanje zaposlenika</v>
      </c>
      <c r="G49" s="201" t="s">
        <v>197</v>
      </c>
      <c r="H49" s="149" t="str">
        <f t="shared" si="2"/>
        <v>REDOVNA DJELATNOST SVEUČILIŠTA U OSIJEKU (IZ EVIDENCIJSKIH PRIHODA)</v>
      </c>
      <c r="I49" s="198">
        <v>39000</v>
      </c>
      <c r="J49" s="198">
        <v>39512</v>
      </c>
      <c r="K49" s="198">
        <v>40105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7"/>
        <v>35</v>
      </c>
      <c r="V49" s="144" t="str">
        <f t="shared" si="8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3221</v>
      </c>
      <c r="F50" s="149" t="str">
        <f t="shared" si="0"/>
        <v>Uredski materijal i ostali materijalni rashodi</v>
      </c>
      <c r="G50" s="201" t="s">
        <v>197</v>
      </c>
      <c r="H50" s="149" t="str">
        <f t="shared" si="2"/>
        <v>REDOVNA DJELATNOST SVEUČILIŠTA U OSIJEKU (IZ EVIDENCIJSKIH PRIHODA)</v>
      </c>
      <c r="I50" s="198">
        <v>15000</v>
      </c>
      <c r="J50" s="198">
        <v>15197</v>
      </c>
      <c r="K50" s="198">
        <v>15425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7"/>
        <v>35</v>
      </c>
      <c r="V50" s="144" t="str">
        <f t="shared" si="8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3224</v>
      </c>
      <c r="F51" s="149" t="str">
        <f t="shared" si="0"/>
        <v>Materijal i dijelovi za tekuće i investicijsko održavanje</v>
      </c>
      <c r="G51" s="201" t="s">
        <v>197</v>
      </c>
      <c r="H51" s="149" t="str">
        <f t="shared" si="2"/>
        <v>REDOVNA DJELATNOST SVEUČILIŠTA U OSIJEKU (IZ EVIDENCIJSKIH PRIHODA)</v>
      </c>
      <c r="I51" s="198">
        <v>20000</v>
      </c>
      <c r="J51" s="198">
        <v>20263</v>
      </c>
      <c r="K51" s="198">
        <v>20567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7"/>
        <v>35</v>
      </c>
      <c r="V51" s="144" t="str">
        <f t="shared" si="8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3225</v>
      </c>
      <c r="F52" s="149" t="str">
        <f t="shared" si="0"/>
        <v>Sitni inventar i auto gume</v>
      </c>
      <c r="G52" s="201" t="s">
        <v>197</v>
      </c>
      <c r="H52" s="149" t="str">
        <f t="shared" si="2"/>
        <v>REDOVNA DJELATNOST SVEUČILIŠTA U OSIJEKU (IZ EVIDENCIJSKIH PRIHODA)</v>
      </c>
      <c r="I52" s="198">
        <v>35000</v>
      </c>
      <c r="J52" s="198">
        <v>35459</v>
      </c>
      <c r="K52" s="198">
        <v>35991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7"/>
        <v>36</v>
      </c>
      <c r="V52" s="144" t="str">
        <f t="shared" si="8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3227</v>
      </c>
      <c r="F53" s="149" t="str">
        <f t="shared" si="0"/>
        <v>Službena, radna i zaštitna odjeća i obuća</v>
      </c>
      <c r="G53" s="201" t="s">
        <v>197</v>
      </c>
      <c r="H53" s="149" t="str">
        <f t="shared" si="2"/>
        <v>REDOVNA DJELATNOST SVEUČILIŠTA U OSIJEKU (IZ EVIDENCIJSKIH PRIHODA)</v>
      </c>
      <c r="I53" s="198">
        <v>17000</v>
      </c>
      <c r="J53" s="198">
        <v>17223</v>
      </c>
      <c r="K53" s="198">
        <v>17482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7"/>
        <v>36</v>
      </c>
      <c r="V53" s="144" t="str">
        <f t="shared" si="8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3231</v>
      </c>
      <c r="F54" s="149" t="str">
        <f t="shared" si="0"/>
        <v>Usluge telefona, pošte i prijevoza</v>
      </c>
      <c r="G54" s="201" t="s">
        <v>197</v>
      </c>
      <c r="H54" s="149" t="str">
        <f t="shared" si="2"/>
        <v>REDOVNA DJELATNOST SVEUČILIŠTA U OSIJEKU (IZ EVIDENCIJSKIH PRIHODA)</v>
      </c>
      <c r="I54" s="198">
        <v>17000</v>
      </c>
      <c r="J54" s="198">
        <v>17223</v>
      </c>
      <c r="K54" s="198">
        <v>17482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7"/>
        <v>36</v>
      </c>
      <c r="V54" s="144" t="str">
        <f t="shared" si="8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3232</v>
      </c>
      <c r="F55" s="149" t="str">
        <f t="shared" si="0"/>
        <v>Usluge tekućeg i investicijskog održavanja</v>
      </c>
      <c r="G55" s="201" t="s">
        <v>197</v>
      </c>
      <c r="H55" s="149" t="str">
        <f t="shared" si="2"/>
        <v>REDOVNA DJELATNOST SVEUČILIŠTA U OSIJEKU (IZ EVIDENCIJSKIH PRIHODA)</v>
      </c>
      <c r="I55" s="198">
        <v>68000</v>
      </c>
      <c r="J55" s="198">
        <v>68893</v>
      </c>
      <c r="K55" s="198">
        <v>69926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7"/>
        <v>36</v>
      </c>
      <c r="V55" s="144" t="str">
        <f t="shared" si="8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3235</v>
      </c>
      <c r="F56" s="149" t="str">
        <f t="shared" si="0"/>
        <v>Zakupnine i najamnine</v>
      </c>
      <c r="G56" s="201" t="s">
        <v>197</v>
      </c>
      <c r="H56" s="149" t="str">
        <f t="shared" si="2"/>
        <v>REDOVNA DJELATNOST SVEUČILIŠTA U OSIJEKU (IZ EVIDENCIJSKIH PRIHODA)</v>
      </c>
      <c r="I56" s="198">
        <v>19000</v>
      </c>
      <c r="J56" s="198">
        <v>19249</v>
      </c>
      <c r="K56" s="198">
        <v>19538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7"/>
        <v>36</v>
      </c>
      <c r="V56" s="144" t="str">
        <f t="shared" si="8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3237</v>
      </c>
      <c r="F57" s="149" t="str">
        <f t="shared" si="0"/>
        <v>Intelektualne i osobne usluge</v>
      </c>
      <c r="G57" s="201" t="s">
        <v>197</v>
      </c>
      <c r="H57" s="149" t="str">
        <f t="shared" si="2"/>
        <v>REDOVNA DJELATNOST SVEUČILIŠTA U OSIJEKU (IZ EVIDENCIJSKIH PRIHODA)</v>
      </c>
      <c r="I57" s="198">
        <v>154400</v>
      </c>
      <c r="J57" s="198">
        <v>156427</v>
      </c>
      <c r="K57" s="198">
        <v>158773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7"/>
        <v>36</v>
      </c>
      <c r="V57" s="144" t="str">
        <f t="shared" si="8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3239</v>
      </c>
      <c r="F58" s="149" t="str">
        <f t="shared" si="0"/>
        <v>Ostale usluge</v>
      </c>
      <c r="G58" s="201" t="s">
        <v>197</v>
      </c>
      <c r="H58" s="149" t="str">
        <f t="shared" si="2"/>
        <v>REDOVNA DJELATNOST SVEUČILIŠTA U OSIJEKU (IZ EVIDENCIJSKIH PRIHODA)</v>
      </c>
      <c r="I58" s="198">
        <v>10000</v>
      </c>
      <c r="J58" s="198">
        <v>10131</v>
      </c>
      <c r="K58" s="198">
        <v>10283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7"/>
        <v>36</v>
      </c>
      <c r="V58" s="144" t="str">
        <f t="shared" si="8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3241</v>
      </c>
      <c r="F59" s="149" t="str">
        <f t="shared" si="0"/>
        <v>Naknade troškova osobama izvan radnog odnosa</v>
      </c>
      <c r="G59" s="201" t="s">
        <v>197</v>
      </c>
      <c r="H59" s="149" t="str">
        <f t="shared" si="2"/>
        <v>REDOVNA DJELATNOST SVEUČILIŠTA U OSIJEKU (IZ EVIDENCIJSKIH PRIHODA)</v>
      </c>
      <c r="I59" s="198">
        <v>85500</v>
      </c>
      <c r="J59" s="198">
        <v>86622</v>
      </c>
      <c r="K59" s="198">
        <v>87922</v>
      </c>
      <c r="M59" s="144" t="str">
        <f t="shared" si="3"/>
        <v>324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7"/>
        <v>36</v>
      </c>
      <c r="V59" s="144" t="str">
        <f t="shared" si="8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3292</v>
      </c>
      <c r="F60" s="149" t="str">
        <f t="shared" si="0"/>
        <v>Premije osiguranja</v>
      </c>
      <c r="G60" s="201" t="s">
        <v>197</v>
      </c>
      <c r="H60" s="149" t="str">
        <f t="shared" si="2"/>
        <v>REDOVNA DJELATNOST SVEUČILIŠTA U OSIJEKU (IZ EVIDENCIJSKIH PRIHODA)</v>
      </c>
      <c r="I60" s="198">
        <v>50000</v>
      </c>
      <c r="J60" s="198">
        <v>50656</v>
      </c>
      <c r="K60" s="198">
        <v>51416</v>
      </c>
      <c r="M60" s="144" t="str">
        <f t="shared" si="3"/>
        <v>329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7"/>
        <v>36</v>
      </c>
      <c r="V60" s="144" t="str">
        <f t="shared" si="8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3293</v>
      </c>
      <c r="F61" s="149" t="str">
        <f t="shared" si="0"/>
        <v>Reprezentacija</v>
      </c>
      <c r="G61" s="201" t="s">
        <v>197</v>
      </c>
      <c r="H61" s="149" t="str">
        <f t="shared" si="2"/>
        <v>REDOVNA DJELATNOST SVEUČILIŠTA U OSIJEKU (IZ EVIDENCIJSKIH PRIHODA)</v>
      </c>
      <c r="I61" s="198">
        <v>118000</v>
      </c>
      <c r="J61" s="198">
        <v>119549</v>
      </c>
      <c r="K61" s="198">
        <v>121342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7"/>
        <v>36</v>
      </c>
      <c r="V61" s="144" t="str">
        <f t="shared" si="8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3294</v>
      </c>
      <c r="F62" s="149" t="str">
        <f t="shared" si="0"/>
        <v>Članarine i norme</v>
      </c>
      <c r="G62" s="201" t="s">
        <v>197</v>
      </c>
      <c r="H62" s="149" t="str">
        <f t="shared" si="2"/>
        <v>REDOVNA DJELATNOST SVEUČILIŠTA U OSIJEKU (IZ EVIDENCIJSKIH PRIHODA)</v>
      </c>
      <c r="I62" s="198">
        <v>20000</v>
      </c>
      <c r="J62" s="198">
        <v>20263</v>
      </c>
      <c r="K62" s="198">
        <v>20567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7"/>
        <v>36</v>
      </c>
      <c r="V62" s="144" t="str">
        <f t="shared" si="8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3295</v>
      </c>
      <c r="F63" s="149" t="str">
        <f t="shared" si="0"/>
        <v>Pristojbe i naknade</v>
      </c>
      <c r="G63" s="201" t="s">
        <v>197</v>
      </c>
      <c r="H63" s="149" t="str">
        <f t="shared" si="2"/>
        <v>REDOVNA DJELATNOST SVEUČILIŠTA U OSIJEKU (IZ EVIDENCIJSKIH PRIHODA)</v>
      </c>
      <c r="I63" s="198">
        <v>500</v>
      </c>
      <c r="J63" s="198">
        <v>508</v>
      </c>
      <c r="K63" s="198">
        <v>514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7"/>
        <v>36</v>
      </c>
      <c r="V63" s="144" t="str">
        <f t="shared" si="8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3299</v>
      </c>
      <c r="F64" s="149" t="str">
        <f t="shared" si="0"/>
        <v>Ostali nespomenuti rashodi poslovanja</v>
      </c>
      <c r="G64" s="201" t="s">
        <v>197</v>
      </c>
      <c r="H64" s="149" t="str">
        <f t="shared" si="2"/>
        <v>REDOVNA DJELATNOST SVEUČILIŠTA U OSIJEKU (IZ EVIDENCIJSKIH PRIHODA)</v>
      </c>
      <c r="I64" s="198">
        <v>75000</v>
      </c>
      <c r="J64" s="198">
        <v>75985</v>
      </c>
      <c r="K64" s="198">
        <v>77124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7"/>
        <v>37</v>
      </c>
      <c r="V64" s="144" t="str">
        <f t="shared" si="8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3431</v>
      </c>
      <c r="F65" s="149" t="str">
        <f t="shared" si="0"/>
        <v>Bankarske usluge i usluge platnog prometa</v>
      </c>
      <c r="G65" s="201" t="s">
        <v>197</v>
      </c>
      <c r="H65" s="149" t="str">
        <f t="shared" si="2"/>
        <v>REDOVNA DJELATNOST SVEUČILIŠTA U OSIJEKU (IZ EVIDENCIJSKIH PRIHODA)</v>
      </c>
      <c r="I65" s="198">
        <v>1000</v>
      </c>
      <c r="J65" s="198">
        <v>1013</v>
      </c>
      <c r="K65" s="198">
        <v>1028</v>
      </c>
      <c r="M65" s="144" t="str">
        <f t="shared" si="3"/>
        <v>343</v>
      </c>
      <c r="N65" s="144" t="str">
        <f t="shared" si="4"/>
        <v>34</v>
      </c>
      <c r="R65" s="144">
        <v>3712</v>
      </c>
      <c r="S65" s="144" t="s">
        <v>161</v>
      </c>
      <c r="U65" s="144" t="str">
        <f t="shared" si="7"/>
        <v>37</v>
      </c>
      <c r="V65" s="144" t="str">
        <f t="shared" si="8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3721</v>
      </c>
      <c r="F66" s="149" t="str">
        <f t="shared" si="0"/>
        <v>Naknade građanima i kućanstvima u novcu</v>
      </c>
      <c r="G66" s="201" t="s">
        <v>197</v>
      </c>
      <c r="H66" s="149" t="str">
        <f t="shared" si="2"/>
        <v>REDOVNA DJELATNOST SVEUČILIŠTA U OSIJEKU (IZ EVIDENCIJSKIH PRIHODA)</v>
      </c>
      <c r="I66" s="198">
        <v>149000</v>
      </c>
      <c r="J66" s="198">
        <v>150956</v>
      </c>
      <c r="K66" s="198">
        <v>153220</v>
      </c>
      <c r="M66" s="144" t="str">
        <f t="shared" si="3"/>
        <v>372</v>
      </c>
      <c r="N66" s="144" t="str">
        <f t="shared" si="4"/>
        <v>37</v>
      </c>
      <c r="R66" s="144">
        <v>3713</v>
      </c>
      <c r="S66" s="144" t="s">
        <v>188</v>
      </c>
      <c r="U66" s="144" t="str">
        <f t="shared" si="7"/>
        <v>37</v>
      </c>
      <c r="V66" s="144" t="str">
        <f t="shared" si="8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4221</v>
      </c>
      <c r="F67" s="149" t="str">
        <f t="shared" ref="F67:F130" si="9">IFERROR(VLOOKUP(E67,$R$5:$T$129,2,FALSE),"")</f>
        <v>Uredska oprema i namještaj</v>
      </c>
      <c r="G67" s="201" t="s">
        <v>197</v>
      </c>
      <c r="H67" s="149" t="str">
        <f t="shared" si="2"/>
        <v>REDOVNA DJELATNOST SVEUČILIŠTA U OSIJEKU (IZ EVIDENCIJSKIH PRIHODA)</v>
      </c>
      <c r="I67" s="198">
        <v>160000</v>
      </c>
      <c r="J67" s="198">
        <v>162101</v>
      </c>
      <c r="K67" s="198">
        <v>164532</v>
      </c>
      <c r="M67" s="144" t="str">
        <f t="shared" si="3"/>
        <v>422</v>
      </c>
      <c r="N67" s="144" t="str">
        <f t="shared" si="4"/>
        <v>42</v>
      </c>
      <c r="R67" s="144">
        <v>3714</v>
      </c>
      <c r="S67" s="144" t="s">
        <v>209</v>
      </c>
      <c r="U67" s="144" t="str">
        <f t="shared" si="7"/>
        <v>37</v>
      </c>
      <c r="V67" s="144" t="str">
        <f t="shared" si="8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0">IFERROR(VLOOKUP(C68,$O$6:$P$16,2,FALSE),"")</f>
        <v>Ostali prihodi za posebne namjene</v>
      </c>
      <c r="E68" s="154">
        <v>4222</v>
      </c>
      <c r="F68" s="149" t="str">
        <f t="shared" si="9"/>
        <v>Komunikacijska oprema</v>
      </c>
      <c r="G68" s="201" t="s">
        <v>197</v>
      </c>
      <c r="H68" s="149" t="str">
        <f t="shared" ref="H68:H131" si="11">IFERROR(VLOOKUP(G68,$X$6:$Y$50,2,FALSE),"")</f>
        <v>REDOVNA DJELATNOST SVEUČILIŠTA U OSIJEKU (IZ EVIDENCIJSKIH PRIHODA)</v>
      </c>
      <c r="I68" s="198">
        <v>10000</v>
      </c>
      <c r="J68" s="198">
        <v>10131</v>
      </c>
      <c r="K68" s="198">
        <v>10283</v>
      </c>
      <c r="M68" s="144" t="str">
        <f t="shared" ref="M68:M131" si="12">LEFT(E68,3)</f>
        <v>422</v>
      </c>
      <c r="N68" s="144" t="str">
        <f t="shared" ref="N68:N131" si="13">LEFT(E68,2)</f>
        <v>42</v>
      </c>
      <c r="R68" s="144">
        <v>3715</v>
      </c>
      <c r="S68" s="144" t="s">
        <v>147</v>
      </c>
      <c r="U68" s="144" t="str">
        <f t="shared" si="7"/>
        <v>37</v>
      </c>
      <c r="V68" s="144" t="str">
        <f t="shared" si="8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0"/>
        <v>Ostali prihodi za posebne namjene</v>
      </c>
      <c r="E69" s="154">
        <v>4223</v>
      </c>
      <c r="F69" s="149" t="str">
        <f t="shared" si="9"/>
        <v>Oprema za održavanje i zaštitu</v>
      </c>
      <c r="G69" s="201" t="s">
        <v>197</v>
      </c>
      <c r="H69" s="149" t="str">
        <f t="shared" si="11"/>
        <v>REDOVNA DJELATNOST SVEUČILIŠTA U OSIJEKU (IZ EVIDENCIJSKIH PRIHODA)</v>
      </c>
      <c r="I69" s="198">
        <v>45000</v>
      </c>
      <c r="J69" s="198">
        <v>45591</v>
      </c>
      <c r="K69" s="198">
        <v>46275</v>
      </c>
      <c r="M69" s="144" t="str">
        <f t="shared" si="12"/>
        <v>422</v>
      </c>
      <c r="N69" s="144" t="str">
        <f t="shared" si="13"/>
        <v>42</v>
      </c>
      <c r="R69" s="144">
        <v>3721</v>
      </c>
      <c r="S69" s="144" t="s">
        <v>84</v>
      </c>
      <c r="U69" s="144" t="str">
        <f t="shared" si="7"/>
        <v>37</v>
      </c>
      <c r="V69" s="144" t="str">
        <f t="shared" si="8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0"/>
        <v>Ostali prihodi za posebne namjene</v>
      </c>
      <c r="E70" s="154">
        <v>4227</v>
      </c>
      <c r="F70" s="149" t="str">
        <f t="shared" si="9"/>
        <v>Uređaji, strojevi i oprema za ostale namjene</v>
      </c>
      <c r="G70" s="201" t="s">
        <v>197</v>
      </c>
      <c r="H70" s="149" t="str">
        <f t="shared" si="11"/>
        <v>REDOVNA DJELATNOST SVEUČILIŠTA U OSIJEKU (IZ EVIDENCIJSKIH PRIHODA)</v>
      </c>
      <c r="I70" s="198">
        <v>5000</v>
      </c>
      <c r="J70" s="198">
        <v>5066</v>
      </c>
      <c r="K70" s="198">
        <v>5142</v>
      </c>
      <c r="M70" s="144" t="str">
        <f t="shared" si="12"/>
        <v>422</v>
      </c>
      <c r="N70" s="144" t="str">
        <f t="shared" si="13"/>
        <v>42</v>
      </c>
      <c r="R70" s="144">
        <v>3722</v>
      </c>
      <c r="S70" s="144" t="s">
        <v>170</v>
      </c>
      <c r="U70" s="144" t="str">
        <f t="shared" si="7"/>
        <v>37</v>
      </c>
      <c r="V70" s="144" t="str">
        <f t="shared" si="8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0"/>
        <v>Ostali prihodi za posebne namjene</v>
      </c>
      <c r="E71" s="154">
        <v>4511</v>
      </c>
      <c r="F71" s="149" t="str">
        <f t="shared" si="9"/>
        <v>Dodatna ulaganja na građevinskim objektima</v>
      </c>
      <c r="G71" s="201" t="s">
        <v>197</v>
      </c>
      <c r="H71" s="149" t="str">
        <f t="shared" si="11"/>
        <v>REDOVNA DJELATNOST SVEUČILIŠTA U OSIJEKU (IZ EVIDENCIJSKIH PRIHODA)</v>
      </c>
      <c r="I71" s="198">
        <v>935435</v>
      </c>
      <c r="J71" s="198">
        <v>947715</v>
      </c>
      <c r="K71" s="198">
        <v>961932</v>
      </c>
      <c r="M71" s="144" t="str">
        <f t="shared" si="12"/>
        <v>451</v>
      </c>
      <c r="N71" s="144" t="str">
        <f t="shared" si="13"/>
        <v>45</v>
      </c>
      <c r="R71" s="144">
        <v>3723</v>
      </c>
      <c r="S71" s="144" t="s">
        <v>124</v>
      </c>
      <c r="U71" s="144" t="str">
        <f t="shared" si="7"/>
        <v>37</v>
      </c>
      <c r="V71" s="144" t="str">
        <f t="shared" si="8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52</v>
      </c>
      <c r="D72" s="149" t="str">
        <f t="shared" si="10"/>
        <v>Ostale pomoći</v>
      </c>
      <c r="E72" s="154">
        <v>3211</v>
      </c>
      <c r="F72" s="149" t="str">
        <f t="shared" si="9"/>
        <v>Službena putovanja</v>
      </c>
      <c r="G72" s="201" t="s">
        <v>111</v>
      </c>
      <c r="H72" s="149" t="str">
        <f t="shared" si="11"/>
        <v>EU PROJEKTI SVEUČILIŠTA U OSIJEKU (IZ EVIDENCIJSKIH PRIHODA)</v>
      </c>
      <c r="I72" s="198">
        <v>250000</v>
      </c>
      <c r="J72" s="198">
        <v>250000</v>
      </c>
      <c r="K72" s="198">
        <v>250000</v>
      </c>
      <c r="M72" s="144" t="str">
        <f t="shared" si="12"/>
        <v>321</v>
      </c>
      <c r="N72" s="144" t="str">
        <f t="shared" si="13"/>
        <v>32</v>
      </c>
      <c r="R72" s="144">
        <v>3811</v>
      </c>
      <c r="S72" s="144" t="s">
        <v>74</v>
      </c>
      <c r="U72" s="144" t="str">
        <f t="shared" si="7"/>
        <v>38</v>
      </c>
      <c r="V72" s="144" t="str">
        <f t="shared" si="8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52</v>
      </c>
      <c r="D73" s="149" t="str">
        <f t="shared" si="10"/>
        <v>Ostale pomoći</v>
      </c>
      <c r="E73" s="154">
        <v>4511</v>
      </c>
      <c r="F73" s="149" t="str">
        <f t="shared" si="9"/>
        <v>Dodatna ulaganja na građevinskim objektima</v>
      </c>
      <c r="G73" s="201" t="s">
        <v>897</v>
      </c>
      <c r="H73" s="149" t="str">
        <f t="shared" si="11"/>
        <v>OP UČINKOVITI LJUDSKI POTENCIJALI 2014.-2020., PRIORITET 3</v>
      </c>
      <c r="I73" s="198">
        <v>200000</v>
      </c>
      <c r="J73" s="198">
        <v>200000</v>
      </c>
      <c r="K73" s="198">
        <v>200000</v>
      </c>
      <c r="M73" s="144" t="str">
        <f t="shared" si="12"/>
        <v>451</v>
      </c>
      <c r="N73" s="144" t="str">
        <f t="shared" si="13"/>
        <v>45</v>
      </c>
      <c r="R73" s="144">
        <v>3812</v>
      </c>
      <c r="S73" s="144" t="s">
        <v>171</v>
      </c>
      <c r="U73" s="144" t="str">
        <f t="shared" si="7"/>
        <v>38</v>
      </c>
      <c r="V73" s="144" t="str">
        <f t="shared" si="8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71</v>
      </c>
      <c r="D74" s="149" t="str">
        <f t="shared" si="10"/>
        <v>Prihodi od nefin. imovine i nadoknade štete s osnova osig.</v>
      </c>
      <c r="E74" s="154">
        <v>4221</v>
      </c>
      <c r="F74" s="149" t="str">
        <f t="shared" si="9"/>
        <v>Uredska oprema i namještaj</v>
      </c>
      <c r="G74" s="201" t="s">
        <v>197</v>
      </c>
      <c r="H74" s="149" t="str">
        <f t="shared" si="11"/>
        <v>REDOVNA DJELATNOST SVEUČILIŠTA U OSIJEKU (IZ EVIDENCIJSKIH PRIHODA)</v>
      </c>
      <c r="I74" s="198">
        <v>8000</v>
      </c>
      <c r="J74" s="198">
        <v>8000</v>
      </c>
      <c r="K74" s="198">
        <v>8000</v>
      </c>
      <c r="M74" s="144" t="str">
        <f t="shared" si="12"/>
        <v>422</v>
      </c>
      <c r="N74" s="144" t="str">
        <f t="shared" si="13"/>
        <v>42</v>
      </c>
      <c r="R74" s="144">
        <v>3813</v>
      </c>
      <c r="S74" s="144" t="s">
        <v>113</v>
      </c>
      <c r="U74" s="144" t="str">
        <f t="shared" ref="U74:U80" si="14">LEFT(R74,2)</f>
        <v>38</v>
      </c>
      <c r="V74" s="144" t="str">
        <f t="shared" ref="V74:V80" si="15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0"/>
        <v/>
      </c>
      <c r="E75" s="154"/>
      <c r="F75" s="149" t="str">
        <f t="shared" si="9"/>
        <v/>
      </c>
      <c r="G75" s="201"/>
      <c r="H75" s="149" t="str">
        <f t="shared" si="11"/>
        <v/>
      </c>
      <c r="I75" s="198"/>
      <c r="J75" s="198"/>
      <c r="K75" s="198"/>
      <c r="M75" s="144" t="str">
        <f t="shared" si="12"/>
        <v/>
      </c>
      <c r="N75" s="144" t="str">
        <f t="shared" si="13"/>
        <v/>
      </c>
      <c r="R75" s="144">
        <v>3821</v>
      </c>
      <c r="S75" s="144" t="s">
        <v>189</v>
      </c>
      <c r="U75" s="144" t="str">
        <f t="shared" si="14"/>
        <v>38</v>
      </c>
      <c r="V75" s="144" t="str">
        <f t="shared" si="15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0"/>
        <v/>
      </c>
      <c r="E76" s="154"/>
      <c r="F76" s="149" t="str">
        <f t="shared" si="9"/>
        <v/>
      </c>
      <c r="G76" s="201"/>
      <c r="H76" s="149" t="str">
        <f t="shared" si="11"/>
        <v/>
      </c>
      <c r="I76" s="198"/>
      <c r="J76" s="198"/>
      <c r="K76" s="198"/>
      <c r="M76" s="144" t="str">
        <f t="shared" si="12"/>
        <v/>
      </c>
      <c r="N76" s="144" t="str">
        <f t="shared" si="13"/>
        <v/>
      </c>
      <c r="R76" s="144">
        <v>3831</v>
      </c>
      <c r="S76" s="144" t="s">
        <v>172</v>
      </c>
      <c r="U76" s="144" t="str">
        <f t="shared" si="14"/>
        <v>38</v>
      </c>
      <c r="V76" s="144" t="str">
        <f t="shared" si="15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0"/>
        <v/>
      </c>
      <c r="E77" s="154"/>
      <c r="F77" s="149" t="str">
        <f t="shared" si="9"/>
        <v/>
      </c>
      <c r="G77" s="201"/>
      <c r="H77" s="149" t="str">
        <f t="shared" si="11"/>
        <v/>
      </c>
      <c r="I77" s="198"/>
      <c r="J77" s="198"/>
      <c r="K77" s="198"/>
      <c r="M77" s="144" t="str">
        <f t="shared" si="12"/>
        <v/>
      </c>
      <c r="N77" s="144" t="str">
        <f t="shared" si="13"/>
        <v/>
      </c>
      <c r="R77" s="144">
        <v>3832</v>
      </c>
      <c r="S77" s="144" t="s">
        <v>212</v>
      </c>
      <c r="U77" s="144" t="str">
        <f t="shared" si="14"/>
        <v>38</v>
      </c>
      <c r="V77" s="144" t="str">
        <f t="shared" si="15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0"/>
        <v/>
      </c>
      <c r="E78" s="154"/>
      <c r="F78" s="149" t="str">
        <f t="shared" si="9"/>
        <v/>
      </c>
      <c r="G78" s="201"/>
      <c r="H78" s="149" t="str">
        <f t="shared" si="11"/>
        <v/>
      </c>
      <c r="I78" s="198"/>
      <c r="J78" s="198"/>
      <c r="K78" s="198"/>
      <c r="M78" s="144" t="str">
        <f t="shared" si="12"/>
        <v/>
      </c>
      <c r="N78" s="144" t="str">
        <f t="shared" si="13"/>
        <v/>
      </c>
      <c r="R78" s="144">
        <v>3833</v>
      </c>
      <c r="S78" s="144" t="s">
        <v>173</v>
      </c>
      <c r="U78" s="144" t="str">
        <f t="shared" si="14"/>
        <v>38</v>
      </c>
      <c r="V78" s="144" t="str">
        <f t="shared" si="15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0"/>
        <v/>
      </c>
      <c r="E79" s="154"/>
      <c r="F79" s="149" t="str">
        <f t="shared" si="9"/>
        <v/>
      </c>
      <c r="G79" s="201"/>
      <c r="H79" s="149" t="str">
        <f t="shared" si="11"/>
        <v/>
      </c>
      <c r="I79" s="198"/>
      <c r="J79" s="198"/>
      <c r="K79" s="198"/>
      <c r="M79" s="144" t="str">
        <f t="shared" si="12"/>
        <v/>
      </c>
      <c r="N79" s="144" t="str">
        <f t="shared" si="13"/>
        <v/>
      </c>
      <c r="R79" s="144">
        <v>3834</v>
      </c>
      <c r="S79" s="144" t="s">
        <v>174</v>
      </c>
      <c r="U79" s="144" t="str">
        <f t="shared" si="14"/>
        <v>38</v>
      </c>
      <c r="V79" s="144" t="str">
        <f t="shared" si="15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0"/>
        <v/>
      </c>
      <c r="E80" s="154"/>
      <c r="F80" s="149" t="str">
        <f t="shared" si="9"/>
        <v/>
      </c>
      <c r="G80" s="201"/>
      <c r="H80" s="149" t="str">
        <f t="shared" si="11"/>
        <v/>
      </c>
      <c r="I80" s="198"/>
      <c r="J80" s="198"/>
      <c r="K80" s="198"/>
      <c r="M80" s="144" t="str">
        <f t="shared" si="12"/>
        <v/>
      </c>
      <c r="N80" s="144" t="str">
        <f t="shared" si="13"/>
        <v/>
      </c>
      <c r="R80" s="144">
        <v>3835</v>
      </c>
      <c r="S80" s="144" t="s">
        <v>175</v>
      </c>
      <c r="U80" s="144" t="str">
        <f t="shared" si="14"/>
        <v>38</v>
      </c>
      <c r="V80" s="144" t="str">
        <f t="shared" si="15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0"/>
        <v/>
      </c>
      <c r="E81" s="154"/>
      <c r="F81" s="149" t="str">
        <f t="shared" si="9"/>
        <v/>
      </c>
      <c r="G81" s="201"/>
      <c r="H81" s="149" t="str">
        <f t="shared" si="11"/>
        <v/>
      </c>
      <c r="I81" s="198"/>
      <c r="J81" s="198"/>
      <c r="K81" s="198"/>
      <c r="M81" s="144" t="str">
        <f t="shared" si="12"/>
        <v/>
      </c>
      <c r="N81" s="144" t="str">
        <f t="shared" si="13"/>
        <v/>
      </c>
      <c r="R81" s="214">
        <v>3861</v>
      </c>
      <c r="S81" s="215" t="s">
        <v>850</v>
      </c>
      <c r="T81" s="214"/>
      <c r="U81" s="214" t="str">
        <f>LEFT(R81,2)</f>
        <v>38</v>
      </c>
      <c r="V81" s="214" t="str">
        <f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0"/>
        <v/>
      </c>
      <c r="E82" s="154"/>
      <c r="F82" s="149" t="str">
        <f t="shared" si="9"/>
        <v/>
      </c>
      <c r="G82" s="201"/>
      <c r="H82" s="149" t="str">
        <f t="shared" si="11"/>
        <v/>
      </c>
      <c r="I82" s="198"/>
      <c r="J82" s="198"/>
      <c r="K82" s="198"/>
      <c r="M82" s="144" t="str">
        <f t="shared" si="12"/>
        <v/>
      </c>
      <c r="N82" s="144" t="str">
        <f t="shared" si="13"/>
        <v/>
      </c>
      <c r="R82" s="213">
        <v>3862</v>
      </c>
      <c r="S82" s="144" t="s">
        <v>851</v>
      </c>
      <c r="U82" s="144" t="str">
        <f>LEFT(R82,2)</f>
        <v>38</v>
      </c>
      <c r="V82" s="144" t="str">
        <f>LEFT(R82,3)</f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0"/>
        <v/>
      </c>
      <c r="E83" s="154"/>
      <c r="F83" s="149" t="str">
        <f t="shared" si="9"/>
        <v/>
      </c>
      <c r="G83" s="201"/>
      <c r="H83" s="149" t="str">
        <f t="shared" si="11"/>
        <v/>
      </c>
      <c r="I83" s="198"/>
      <c r="J83" s="198"/>
      <c r="K83" s="198"/>
      <c r="M83" s="144" t="str">
        <f t="shared" si="12"/>
        <v/>
      </c>
      <c r="N83" s="144" t="str">
        <f t="shared" si="13"/>
        <v/>
      </c>
      <c r="R83" s="213">
        <v>3863</v>
      </c>
      <c r="S83" s="144" t="s">
        <v>852</v>
      </c>
      <c r="U83" s="144" t="str">
        <f>LEFT(R83,2)</f>
        <v>38</v>
      </c>
      <c r="V83" s="144" t="str">
        <f>LEFT(R83,3)</f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0"/>
        <v/>
      </c>
      <c r="E84" s="154"/>
      <c r="F84" s="149" t="str">
        <f t="shared" si="9"/>
        <v/>
      </c>
      <c r="G84" s="201"/>
      <c r="H84" s="149" t="str">
        <f t="shared" si="11"/>
        <v/>
      </c>
      <c r="I84" s="198"/>
      <c r="J84" s="198"/>
      <c r="K84" s="198"/>
      <c r="M84" s="144" t="str">
        <f t="shared" si="12"/>
        <v/>
      </c>
      <c r="N84" s="144" t="str">
        <f t="shared" si="13"/>
        <v/>
      </c>
      <c r="R84" s="144">
        <v>4111</v>
      </c>
      <c r="S84" s="144" t="s">
        <v>176</v>
      </c>
      <c r="U84" s="144" t="str">
        <f t="shared" ref="U84:U101" si="16">LEFT(R84,2)</f>
        <v>41</v>
      </c>
      <c r="V84" s="144" t="str">
        <f t="shared" ref="V84:V118" si="17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0"/>
        <v/>
      </c>
      <c r="E85" s="154"/>
      <c r="F85" s="149" t="str">
        <f t="shared" si="9"/>
        <v/>
      </c>
      <c r="G85" s="201"/>
      <c r="H85" s="149" t="str">
        <f t="shared" si="11"/>
        <v/>
      </c>
      <c r="I85" s="198"/>
      <c r="J85" s="198"/>
      <c r="K85" s="198"/>
      <c r="M85" s="144" t="str">
        <f t="shared" si="12"/>
        <v/>
      </c>
      <c r="N85" s="144" t="str">
        <f t="shared" si="13"/>
        <v/>
      </c>
      <c r="R85" s="144">
        <v>4113</v>
      </c>
      <c r="S85" s="144" t="s">
        <v>210</v>
      </c>
      <c r="U85" s="144" t="str">
        <f t="shared" si="16"/>
        <v>41</v>
      </c>
      <c r="V85" s="144" t="str">
        <f t="shared" si="17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0"/>
        <v/>
      </c>
      <c r="E86" s="154"/>
      <c r="F86" s="149" t="str">
        <f t="shared" si="9"/>
        <v/>
      </c>
      <c r="G86" s="201"/>
      <c r="H86" s="149" t="str">
        <f t="shared" si="11"/>
        <v/>
      </c>
      <c r="I86" s="198"/>
      <c r="J86" s="198"/>
      <c r="K86" s="198"/>
      <c r="M86" s="144" t="str">
        <f t="shared" si="12"/>
        <v/>
      </c>
      <c r="N86" s="144" t="str">
        <f t="shared" si="13"/>
        <v/>
      </c>
      <c r="R86" s="144">
        <v>4122</v>
      </c>
      <c r="S86" s="144" t="s">
        <v>177</v>
      </c>
      <c r="U86" s="144" t="str">
        <f t="shared" si="16"/>
        <v>41</v>
      </c>
      <c r="V86" s="144" t="str">
        <f t="shared" si="17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0"/>
        <v/>
      </c>
      <c r="E87" s="154"/>
      <c r="F87" s="149" t="str">
        <f t="shared" si="9"/>
        <v/>
      </c>
      <c r="G87" s="201"/>
      <c r="H87" s="149" t="str">
        <f t="shared" si="11"/>
        <v/>
      </c>
      <c r="I87" s="198"/>
      <c r="J87" s="198"/>
      <c r="K87" s="198"/>
      <c r="M87" s="144" t="str">
        <f t="shared" si="12"/>
        <v/>
      </c>
      <c r="N87" s="144" t="str">
        <f t="shared" si="13"/>
        <v/>
      </c>
      <c r="R87" s="144">
        <v>4123</v>
      </c>
      <c r="S87" s="144" t="s">
        <v>148</v>
      </c>
      <c r="U87" s="144" t="str">
        <f t="shared" si="16"/>
        <v>41</v>
      </c>
      <c r="V87" s="144" t="str">
        <f t="shared" si="17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0"/>
        <v/>
      </c>
      <c r="E88" s="154"/>
      <c r="F88" s="149" t="str">
        <f t="shared" si="9"/>
        <v/>
      </c>
      <c r="G88" s="201"/>
      <c r="H88" s="149" t="str">
        <f t="shared" si="11"/>
        <v/>
      </c>
      <c r="I88" s="198"/>
      <c r="J88" s="198"/>
      <c r="K88" s="198"/>
      <c r="M88" s="144" t="str">
        <f t="shared" si="12"/>
        <v/>
      </c>
      <c r="N88" s="144" t="str">
        <f t="shared" si="13"/>
        <v/>
      </c>
      <c r="R88" s="144">
        <v>4124</v>
      </c>
      <c r="S88" s="144" t="s">
        <v>133</v>
      </c>
      <c r="U88" s="144" t="str">
        <f t="shared" si="16"/>
        <v>41</v>
      </c>
      <c r="V88" s="144" t="str">
        <f t="shared" si="17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0"/>
        <v/>
      </c>
      <c r="E89" s="154"/>
      <c r="F89" s="149" t="str">
        <f t="shared" si="9"/>
        <v/>
      </c>
      <c r="G89" s="201"/>
      <c r="H89" s="149" t="str">
        <f t="shared" si="11"/>
        <v/>
      </c>
      <c r="I89" s="198"/>
      <c r="J89" s="198"/>
      <c r="K89" s="198"/>
      <c r="M89" s="144" t="str">
        <f t="shared" si="12"/>
        <v/>
      </c>
      <c r="N89" s="144" t="str">
        <f t="shared" si="13"/>
        <v/>
      </c>
      <c r="R89" s="144">
        <v>4126</v>
      </c>
      <c r="S89" s="144" t="s">
        <v>178</v>
      </c>
      <c r="U89" s="144" t="str">
        <f t="shared" si="16"/>
        <v>41</v>
      </c>
      <c r="V89" s="144" t="str">
        <f t="shared" si="17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0"/>
        <v/>
      </c>
      <c r="E90" s="154"/>
      <c r="F90" s="149" t="str">
        <f t="shared" si="9"/>
        <v/>
      </c>
      <c r="G90" s="201"/>
      <c r="H90" s="149" t="str">
        <f t="shared" si="11"/>
        <v/>
      </c>
      <c r="I90" s="198"/>
      <c r="J90" s="198"/>
      <c r="K90" s="198"/>
      <c r="M90" s="144" t="str">
        <f t="shared" si="12"/>
        <v/>
      </c>
      <c r="N90" s="144" t="str">
        <f t="shared" si="13"/>
        <v/>
      </c>
      <c r="R90" s="144">
        <v>4211</v>
      </c>
      <c r="S90" s="144" t="s">
        <v>192</v>
      </c>
      <c r="U90" s="144" t="str">
        <f t="shared" si="16"/>
        <v>42</v>
      </c>
      <c r="V90" s="144" t="str">
        <f t="shared" si="17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0"/>
        <v/>
      </c>
      <c r="E91" s="154"/>
      <c r="F91" s="149" t="str">
        <f t="shared" si="9"/>
        <v/>
      </c>
      <c r="G91" s="201"/>
      <c r="H91" s="149" t="str">
        <f t="shared" si="11"/>
        <v/>
      </c>
      <c r="I91" s="198"/>
      <c r="J91" s="198"/>
      <c r="K91" s="198"/>
      <c r="M91" s="144" t="str">
        <f t="shared" si="12"/>
        <v/>
      </c>
      <c r="N91" s="144" t="str">
        <f t="shared" si="13"/>
        <v/>
      </c>
      <c r="R91" s="144">
        <v>4212</v>
      </c>
      <c r="S91" s="144" t="s">
        <v>79</v>
      </c>
      <c r="U91" s="144" t="str">
        <f t="shared" si="16"/>
        <v>42</v>
      </c>
      <c r="V91" s="144" t="str">
        <f t="shared" si="17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0"/>
        <v/>
      </c>
      <c r="E92" s="154"/>
      <c r="F92" s="149" t="str">
        <f t="shared" si="9"/>
        <v/>
      </c>
      <c r="G92" s="201"/>
      <c r="H92" s="149" t="str">
        <f t="shared" si="11"/>
        <v/>
      </c>
      <c r="I92" s="198"/>
      <c r="J92" s="198"/>
      <c r="K92" s="198"/>
      <c r="M92" s="144" t="str">
        <f t="shared" si="12"/>
        <v/>
      </c>
      <c r="N92" s="144" t="str">
        <f t="shared" si="13"/>
        <v/>
      </c>
      <c r="R92" s="144">
        <v>4213</v>
      </c>
      <c r="S92" s="144" t="s">
        <v>179</v>
      </c>
      <c r="U92" s="144" t="str">
        <f t="shared" si="16"/>
        <v>42</v>
      </c>
      <c r="V92" s="144" t="str">
        <f t="shared" si="17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0"/>
        <v/>
      </c>
      <c r="E93" s="154"/>
      <c r="F93" s="149" t="str">
        <f t="shared" si="9"/>
        <v/>
      </c>
      <c r="G93" s="201"/>
      <c r="H93" s="149" t="str">
        <f t="shared" si="11"/>
        <v/>
      </c>
      <c r="I93" s="198"/>
      <c r="J93" s="198"/>
      <c r="K93" s="198"/>
      <c r="M93" s="144" t="str">
        <f t="shared" si="12"/>
        <v/>
      </c>
      <c r="N93" s="144" t="str">
        <f t="shared" si="13"/>
        <v/>
      </c>
      <c r="R93" s="144">
        <v>4214</v>
      </c>
      <c r="S93" s="144" t="s">
        <v>180</v>
      </c>
      <c r="U93" s="144" t="str">
        <f t="shared" si="16"/>
        <v>42</v>
      </c>
      <c r="V93" s="144" t="str">
        <f t="shared" si="17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0"/>
        <v/>
      </c>
      <c r="E94" s="154"/>
      <c r="F94" s="149" t="str">
        <f t="shared" si="9"/>
        <v/>
      </c>
      <c r="G94" s="201"/>
      <c r="H94" s="149" t="str">
        <f t="shared" si="11"/>
        <v/>
      </c>
      <c r="I94" s="198"/>
      <c r="J94" s="198"/>
      <c r="K94" s="198"/>
      <c r="M94" s="144" t="str">
        <f t="shared" si="12"/>
        <v/>
      </c>
      <c r="N94" s="144" t="str">
        <f t="shared" si="13"/>
        <v/>
      </c>
      <c r="R94" s="144">
        <v>4221</v>
      </c>
      <c r="S94" s="144" t="s">
        <v>114</v>
      </c>
      <c r="U94" s="144" t="str">
        <f t="shared" si="16"/>
        <v>42</v>
      </c>
      <c r="V94" s="144" t="str">
        <f t="shared" si="17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0"/>
        <v/>
      </c>
      <c r="E95" s="154"/>
      <c r="F95" s="149" t="str">
        <f t="shared" si="9"/>
        <v/>
      </c>
      <c r="G95" s="201"/>
      <c r="H95" s="149" t="str">
        <f t="shared" si="11"/>
        <v/>
      </c>
      <c r="I95" s="198"/>
      <c r="J95" s="198"/>
      <c r="K95" s="198"/>
      <c r="M95" s="144" t="str">
        <f t="shared" si="12"/>
        <v/>
      </c>
      <c r="N95" s="144" t="str">
        <f t="shared" si="13"/>
        <v/>
      </c>
      <c r="R95" s="144">
        <v>4222</v>
      </c>
      <c r="S95" s="144" t="s">
        <v>125</v>
      </c>
      <c r="U95" s="144" t="str">
        <f t="shared" si="16"/>
        <v>42</v>
      </c>
      <c r="V95" s="144" t="str">
        <f t="shared" si="17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0"/>
        <v/>
      </c>
      <c r="E96" s="154"/>
      <c r="F96" s="149" t="str">
        <f t="shared" si="9"/>
        <v/>
      </c>
      <c r="G96" s="201"/>
      <c r="H96" s="149" t="str">
        <f t="shared" si="11"/>
        <v/>
      </c>
      <c r="I96" s="198"/>
      <c r="J96" s="198"/>
      <c r="K96" s="198"/>
      <c r="M96" s="144" t="str">
        <f t="shared" si="12"/>
        <v/>
      </c>
      <c r="N96" s="144" t="str">
        <f t="shared" si="13"/>
        <v/>
      </c>
      <c r="R96" s="144">
        <v>4223</v>
      </c>
      <c r="S96" s="144" t="s">
        <v>138</v>
      </c>
      <c r="U96" s="144" t="str">
        <f t="shared" si="16"/>
        <v>42</v>
      </c>
      <c r="V96" s="144" t="str">
        <f t="shared" si="17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0"/>
        <v/>
      </c>
      <c r="E97" s="154"/>
      <c r="F97" s="149" t="str">
        <f t="shared" si="9"/>
        <v/>
      </c>
      <c r="G97" s="201"/>
      <c r="H97" s="149" t="str">
        <f t="shared" si="11"/>
        <v/>
      </c>
      <c r="I97" s="198"/>
      <c r="J97" s="198"/>
      <c r="K97" s="198"/>
      <c r="M97" s="144" t="str">
        <f t="shared" si="12"/>
        <v/>
      </c>
      <c r="N97" s="144" t="str">
        <f t="shared" si="13"/>
        <v/>
      </c>
      <c r="R97" s="144">
        <v>4224</v>
      </c>
      <c r="S97" s="144" t="s">
        <v>131</v>
      </c>
      <c r="U97" s="144" t="str">
        <f t="shared" si="16"/>
        <v>42</v>
      </c>
      <c r="V97" s="144" t="str">
        <f t="shared" si="17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0"/>
        <v/>
      </c>
      <c r="E98" s="154"/>
      <c r="F98" s="149" t="str">
        <f t="shared" si="9"/>
        <v/>
      </c>
      <c r="G98" s="201"/>
      <c r="H98" s="149" t="str">
        <f t="shared" si="11"/>
        <v/>
      </c>
      <c r="I98" s="198"/>
      <c r="J98" s="198"/>
      <c r="K98" s="198"/>
      <c r="M98" s="144" t="str">
        <f t="shared" si="12"/>
        <v/>
      </c>
      <c r="N98" s="144" t="str">
        <f t="shared" si="13"/>
        <v/>
      </c>
      <c r="R98" s="144">
        <v>4225</v>
      </c>
      <c r="S98" s="144" t="s">
        <v>135</v>
      </c>
      <c r="U98" s="144" t="str">
        <f t="shared" si="16"/>
        <v>42</v>
      </c>
      <c r="V98" s="144" t="str">
        <f t="shared" si="17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0"/>
        <v/>
      </c>
      <c r="E99" s="154"/>
      <c r="F99" s="149" t="str">
        <f t="shared" si="9"/>
        <v/>
      </c>
      <c r="G99" s="201"/>
      <c r="H99" s="149" t="str">
        <f t="shared" si="11"/>
        <v/>
      </c>
      <c r="I99" s="198"/>
      <c r="J99" s="198"/>
      <c r="K99" s="198"/>
      <c r="M99" s="144" t="str">
        <f t="shared" si="12"/>
        <v/>
      </c>
      <c r="N99" s="144" t="str">
        <f t="shared" si="13"/>
        <v/>
      </c>
      <c r="R99" s="144">
        <v>4226</v>
      </c>
      <c r="S99" s="144" t="s">
        <v>181</v>
      </c>
      <c r="U99" s="144" t="str">
        <f t="shared" si="16"/>
        <v>42</v>
      </c>
      <c r="V99" s="144" t="str">
        <f t="shared" si="17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0"/>
        <v/>
      </c>
      <c r="E100" s="154"/>
      <c r="F100" s="149" t="str">
        <f t="shared" si="9"/>
        <v/>
      </c>
      <c r="G100" s="201"/>
      <c r="H100" s="149" t="str">
        <f t="shared" si="11"/>
        <v/>
      </c>
      <c r="I100" s="198"/>
      <c r="J100" s="198"/>
      <c r="K100" s="198"/>
      <c r="M100" s="144" t="str">
        <f t="shared" si="12"/>
        <v/>
      </c>
      <c r="N100" s="144" t="str">
        <f t="shared" si="13"/>
        <v/>
      </c>
      <c r="R100" s="144">
        <v>4227</v>
      </c>
      <c r="S100" s="144" t="s">
        <v>149</v>
      </c>
      <c r="U100" s="144" t="str">
        <f t="shared" si="16"/>
        <v>42</v>
      </c>
      <c r="V100" s="144" t="str">
        <f t="shared" si="17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0"/>
        <v/>
      </c>
      <c r="E101" s="154"/>
      <c r="F101" s="149" t="str">
        <f t="shared" si="9"/>
        <v/>
      </c>
      <c r="G101" s="201"/>
      <c r="H101" s="149" t="str">
        <f t="shared" si="11"/>
        <v/>
      </c>
      <c r="I101" s="198"/>
      <c r="J101" s="198"/>
      <c r="K101" s="198"/>
      <c r="M101" s="144" t="str">
        <f t="shared" si="12"/>
        <v/>
      </c>
      <c r="N101" s="144" t="str">
        <f t="shared" si="13"/>
        <v/>
      </c>
      <c r="R101" s="144">
        <v>4231</v>
      </c>
      <c r="S101" s="144" t="s">
        <v>182</v>
      </c>
      <c r="U101" s="144" t="str">
        <f t="shared" si="16"/>
        <v>42</v>
      </c>
      <c r="V101" s="144" t="str">
        <f t="shared" si="17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0"/>
        <v/>
      </c>
      <c r="E102" s="154"/>
      <c r="F102" s="149" t="str">
        <f t="shared" si="9"/>
        <v/>
      </c>
      <c r="G102" s="201"/>
      <c r="H102" s="149" t="str">
        <f t="shared" si="11"/>
        <v/>
      </c>
      <c r="I102" s="198"/>
      <c r="J102" s="198"/>
      <c r="K102" s="198"/>
      <c r="M102" s="144" t="str">
        <f t="shared" si="12"/>
        <v/>
      </c>
      <c r="N102" s="144" t="str">
        <f t="shared" si="13"/>
        <v/>
      </c>
      <c r="R102" s="144">
        <v>4233</v>
      </c>
      <c r="S102" s="144" t="s">
        <v>190</v>
      </c>
      <c r="U102" s="144" t="str">
        <f t="shared" ref="U102:U129" si="18">LEFT(R102,2)</f>
        <v>42</v>
      </c>
      <c r="V102" s="144" t="str">
        <f t="shared" si="17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0"/>
        <v/>
      </c>
      <c r="E103" s="154"/>
      <c r="F103" s="149" t="str">
        <f t="shared" si="9"/>
        <v/>
      </c>
      <c r="G103" s="201"/>
      <c r="H103" s="149" t="str">
        <f t="shared" si="11"/>
        <v/>
      </c>
      <c r="I103" s="198"/>
      <c r="J103" s="198"/>
      <c r="K103" s="198"/>
      <c r="M103" s="144" t="str">
        <f t="shared" si="12"/>
        <v/>
      </c>
      <c r="N103" s="144" t="str">
        <f t="shared" si="13"/>
        <v/>
      </c>
      <c r="R103" s="144">
        <v>4241</v>
      </c>
      <c r="S103" s="144" t="s">
        <v>126</v>
      </c>
      <c r="U103" s="144" t="str">
        <f t="shared" si="18"/>
        <v>42</v>
      </c>
      <c r="V103" s="144" t="str">
        <f t="shared" si="17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0"/>
        <v/>
      </c>
      <c r="E104" s="154"/>
      <c r="F104" s="149" t="str">
        <f t="shared" si="9"/>
        <v/>
      </c>
      <c r="G104" s="201"/>
      <c r="H104" s="149" t="str">
        <f t="shared" si="11"/>
        <v/>
      </c>
      <c r="I104" s="198"/>
      <c r="J104" s="198"/>
      <c r="K104" s="198"/>
      <c r="M104" s="144" t="str">
        <f t="shared" si="12"/>
        <v/>
      </c>
      <c r="N104" s="144" t="str">
        <f t="shared" si="13"/>
        <v/>
      </c>
      <c r="R104" s="144">
        <v>4242</v>
      </c>
      <c r="S104" s="144" t="s">
        <v>159</v>
      </c>
      <c r="U104" s="144" t="str">
        <f t="shared" si="18"/>
        <v>42</v>
      </c>
      <c r="V104" s="144" t="str">
        <f t="shared" si="17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0"/>
        <v/>
      </c>
      <c r="E105" s="154"/>
      <c r="F105" s="149" t="str">
        <f t="shared" si="9"/>
        <v/>
      </c>
      <c r="G105" s="201"/>
      <c r="H105" s="149" t="str">
        <f t="shared" si="11"/>
        <v/>
      </c>
      <c r="I105" s="198"/>
      <c r="J105" s="198"/>
      <c r="K105" s="198"/>
      <c r="M105" s="144" t="str">
        <f t="shared" si="12"/>
        <v/>
      </c>
      <c r="N105" s="144" t="str">
        <f t="shared" si="13"/>
        <v/>
      </c>
      <c r="R105" s="144">
        <v>4244</v>
      </c>
      <c r="S105" s="144" t="s">
        <v>191</v>
      </c>
      <c r="U105" s="144" t="str">
        <f t="shared" si="18"/>
        <v>42</v>
      </c>
      <c r="V105" s="144" t="str">
        <f t="shared" si="17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0"/>
        <v/>
      </c>
      <c r="E106" s="154"/>
      <c r="F106" s="149" t="str">
        <f t="shared" si="9"/>
        <v/>
      </c>
      <c r="G106" s="201"/>
      <c r="H106" s="149" t="str">
        <f t="shared" si="11"/>
        <v/>
      </c>
      <c r="I106" s="198"/>
      <c r="J106" s="198"/>
      <c r="K106" s="198"/>
      <c r="M106" s="144" t="str">
        <f t="shared" si="12"/>
        <v/>
      </c>
      <c r="N106" s="144" t="str">
        <f t="shared" si="13"/>
        <v/>
      </c>
      <c r="R106" s="144">
        <v>4251</v>
      </c>
      <c r="S106" s="144" t="s">
        <v>183</v>
      </c>
      <c r="U106" s="144" t="str">
        <f t="shared" si="18"/>
        <v>42</v>
      </c>
      <c r="V106" s="144" t="str">
        <f t="shared" si="17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0"/>
        <v/>
      </c>
      <c r="E107" s="154"/>
      <c r="F107" s="149" t="str">
        <f t="shared" si="9"/>
        <v/>
      </c>
      <c r="G107" s="201"/>
      <c r="H107" s="149" t="str">
        <f t="shared" si="11"/>
        <v/>
      </c>
      <c r="I107" s="198"/>
      <c r="J107" s="198"/>
      <c r="K107" s="198"/>
      <c r="M107" s="144" t="str">
        <f t="shared" si="12"/>
        <v/>
      </c>
      <c r="N107" s="144" t="str">
        <f t="shared" si="13"/>
        <v/>
      </c>
      <c r="R107" s="144">
        <v>4252</v>
      </c>
      <c r="S107" s="144" t="s">
        <v>184</v>
      </c>
      <c r="U107" s="144" t="str">
        <f t="shared" si="18"/>
        <v>42</v>
      </c>
      <c r="V107" s="144" t="str">
        <f t="shared" si="17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0"/>
        <v/>
      </c>
      <c r="E108" s="154"/>
      <c r="F108" s="149" t="str">
        <f t="shared" si="9"/>
        <v/>
      </c>
      <c r="G108" s="201"/>
      <c r="H108" s="149" t="str">
        <f t="shared" si="11"/>
        <v/>
      </c>
      <c r="I108" s="198"/>
      <c r="J108" s="198"/>
      <c r="K108" s="198"/>
      <c r="M108" s="144" t="str">
        <f t="shared" si="12"/>
        <v/>
      </c>
      <c r="N108" s="144" t="str">
        <f t="shared" si="13"/>
        <v/>
      </c>
      <c r="R108" s="144">
        <v>4262</v>
      </c>
      <c r="S108" s="144" t="s">
        <v>127</v>
      </c>
      <c r="U108" s="144" t="str">
        <f t="shared" si="18"/>
        <v>42</v>
      </c>
      <c r="V108" s="144" t="str">
        <f t="shared" si="17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0"/>
        <v/>
      </c>
      <c r="E109" s="154"/>
      <c r="F109" s="149" t="str">
        <f t="shared" si="9"/>
        <v/>
      </c>
      <c r="G109" s="201"/>
      <c r="H109" s="149" t="str">
        <f t="shared" si="11"/>
        <v/>
      </c>
      <c r="I109" s="198"/>
      <c r="J109" s="198"/>
      <c r="K109" s="198"/>
      <c r="M109" s="144" t="str">
        <f t="shared" si="12"/>
        <v/>
      </c>
      <c r="N109" s="144" t="str">
        <f t="shared" si="13"/>
        <v/>
      </c>
      <c r="R109" s="144">
        <v>4263</v>
      </c>
      <c r="S109" s="144" t="s">
        <v>185</v>
      </c>
      <c r="U109" s="144" t="str">
        <f t="shared" si="18"/>
        <v>42</v>
      </c>
      <c r="V109" s="144" t="str">
        <f t="shared" si="17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0"/>
        <v/>
      </c>
      <c r="E110" s="154"/>
      <c r="F110" s="149" t="str">
        <f t="shared" si="9"/>
        <v/>
      </c>
      <c r="G110" s="201"/>
      <c r="H110" s="149" t="str">
        <f t="shared" si="11"/>
        <v/>
      </c>
      <c r="I110" s="198"/>
      <c r="J110" s="198"/>
      <c r="K110" s="198"/>
      <c r="M110" s="144" t="str">
        <f t="shared" si="12"/>
        <v/>
      </c>
      <c r="N110" s="144" t="str">
        <f t="shared" si="13"/>
        <v/>
      </c>
      <c r="R110" s="144">
        <v>4264</v>
      </c>
      <c r="S110" s="144" t="s">
        <v>139</v>
      </c>
      <c r="U110" s="144" t="str">
        <f t="shared" si="18"/>
        <v>42</v>
      </c>
      <c r="V110" s="144" t="str">
        <f t="shared" si="17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0"/>
        <v/>
      </c>
      <c r="E111" s="154"/>
      <c r="F111" s="149" t="str">
        <f t="shared" si="9"/>
        <v/>
      </c>
      <c r="G111" s="201"/>
      <c r="H111" s="149" t="str">
        <f t="shared" si="11"/>
        <v/>
      </c>
      <c r="I111" s="198"/>
      <c r="J111" s="198"/>
      <c r="K111" s="198"/>
      <c r="M111" s="144" t="str">
        <f t="shared" si="12"/>
        <v/>
      </c>
      <c r="N111" s="144" t="str">
        <f t="shared" si="13"/>
        <v/>
      </c>
      <c r="R111" s="144">
        <v>4312</v>
      </c>
      <c r="S111" s="144" t="s">
        <v>141</v>
      </c>
      <c r="U111" s="144" t="str">
        <f t="shared" si="18"/>
        <v>43</v>
      </c>
      <c r="V111" s="144" t="str">
        <f t="shared" si="17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0"/>
        <v/>
      </c>
      <c r="E112" s="154"/>
      <c r="F112" s="149" t="str">
        <f t="shared" si="9"/>
        <v/>
      </c>
      <c r="G112" s="201"/>
      <c r="H112" s="149" t="str">
        <f t="shared" si="11"/>
        <v/>
      </c>
      <c r="I112" s="198"/>
      <c r="J112" s="198"/>
      <c r="K112" s="198"/>
      <c r="M112" s="144" t="str">
        <f t="shared" si="12"/>
        <v/>
      </c>
      <c r="N112" s="144" t="str">
        <f t="shared" si="13"/>
        <v/>
      </c>
      <c r="R112" s="144">
        <v>4411</v>
      </c>
      <c r="S112" s="144" t="s">
        <v>186</v>
      </c>
      <c r="U112" s="144" t="str">
        <f t="shared" si="18"/>
        <v>44</v>
      </c>
      <c r="V112" s="144" t="str">
        <f t="shared" si="17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0"/>
        <v/>
      </c>
      <c r="E113" s="154"/>
      <c r="F113" s="149" t="str">
        <f t="shared" si="9"/>
        <v/>
      </c>
      <c r="G113" s="201"/>
      <c r="H113" s="149" t="str">
        <f t="shared" si="11"/>
        <v/>
      </c>
      <c r="I113" s="198"/>
      <c r="J113" s="198"/>
      <c r="K113" s="198"/>
      <c r="M113" s="144" t="str">
        <f t="shared" si="12"/>
        <v/>
      </c>
      <c r="N113" s="144" t="str">
        <f t="shared" si="13"/>
        <v/>
      </c>
      <c r="R113" s="144">
        <v>4511</v>
      </c>
      <c r="S113" s="144" t="s">
        <v>140</v>
      </c>
      <c r="U113" s="144" t="str">
        <f t="shared" si="18"/>
        <v>45</v>
      </c>
      <c r="V113" s="144" t="str">
        <f t="shared" si="17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0"/>
        <v/>
      </c>
      <c r="E114" s="154"/>
      <c r="F114" s="149" t="str">
        <f t="shared" si="9"/>
        <v/>
      </c>
      <c r="G114" s="201"/>
      <c r="H114" s="149" t="str">
        <f t="shared" si="11"/>
        <v/>
      </c>
      <c r="I114" s="198"/>
      <c r="J114" s="198"/>
      <c r="K114" s="198"/>
      <c r="M114" s="144" t="str">
        <f t="shared" si="12"/>
        <v/>
      </c>
      <c r="N114" s="144" t="str">
        <f t="shared" si="13"/>
        <v/>
      </c>
      <c r="R114" s="144">
        <v>4521</v>
      </c>
      <c r="S114" s="144" t="s">
        <v>160</v>
      </c>
      <c r="U114" s="144" t="str">
        <f t="shared" si="18"/>
        <v>45</v>
      </c>
      <c r="V114" s="144" t="str">
        <f t="shared" si="17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0"/>
        <v/>
      </c>
      <c r="E115" s="154"/>
      <c r="F115" s="149" t="str">
        <f t="shared" si="9"/>
        <v/>
      </c>
      <c r="G115" s="201"/>
      <c r="H115" s="149" t="str">
        <f t="shared" si="11"/>
        <v/>
      </c>
      <c r="I115" s="198"/>
      <c r="J115" s="198"/>
      <c r="K115" s="198"/>
      <c r="M115" s="144" t="str">
        <f t="shared" si="12"/>
        <v/>
      </c>
      <c r="N115" s="144" t="str">
        <f t="shared" si="13"/>
        <v/>
      </c>
      <c r="R115" s="144">
        <v>4531</v>
      </c>
      <c r="S115" s="144" t="s">
        <v>203</v>
      </c>
      <c r="U115" s="144" t="str">
        <f t="shared" si="18"/>
        <v>45</v>
      </c>
      <c r="V115" s="144" t="str">
        <f t="shared" si="17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0"/>
        <v/>
      </c>
      <c r="E116" s="154"/>
      <c r="F116" s="149" t="str">
        <f t="shared" si="9"/>
        <v/>
      </c>
      <c r="G116" s="201"/>
      <c r="H116" s="149" t="str">
        <f t="shared" si="11"/>
        <v/>
      </c>
      <c r="I116" s="198"/>
      <c r="J116" s="198"/>
      <c r="K116" s="198"/>
      <c r="M116" s="144" t="str">
        <f t="shared" si="12"/>
        <v/>
      </c>
      <c r="N116" s="144" t="str">
        <f t="shared" si="13"/>
        <v/>
      </c>
      <c r="R116" s="144">
        <v>4541</v>
      </c>
      <c r="S116" s="144" t="s">
        <v>155</v>
      </c>
      <c r="U116" s="144" t="str">
        <f t="shared" si="18"/>
        <v>45</v>
      </c>
      <c r="V116" s="144" t="str">
        <f t="shared" si="17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0"/>
        <v/>
      </c>
      <c r="E117" s="154"/>
      <c r="F117" s="149" t="str">
        <f t="shared" si="9"/>
        <v/>
      </c>
      <c r="G117" s="201"/>
      <c r="H117" s="149" t="str">
        <f t="shared" si="11"/>
        <v/>
      </c>
      <c r="I117" s="198"/>
      <c r="J117" s="198"/>
      <c r="K117" s="198"/>
      <c r="M117" s="144" t="str">
        <f t="shared" si="12"/>
        <v/>
      </c>
      <c r="N117" s="144" t="str">
        <f t="shared" si="13"/>
        <v/>
      </c>
      <c r="R117" s="144">
        <v>5121</v>
      </c>
      <c r="S117" s="144" t="s">
        <v>211</v>
      </c>
      <c r="U117" s="144" t="str">
        <f t="shared" si="18"/>
        <v>51</v>
      </c>
      <c r="V117" s="144" t="str">
        <f t="shared" si="17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0"/>
        <v/>
      </c>
      <c r="E118" s="154"/>
      <c r="F118" s="149" t="str">
        <f t="shared" si="9"/>
        <v/>
      </c>
      <c r="G118" s="201"/>
      <c r="H118" s="149" t="str">
        <f t="shared" si="11"/>
        <v/>
      </c>
      <c r="I118" s="198"/>
      <c r="J118" s="198"/>
      <c r="K118" s="198"/>
      <c r="M118" s="144" t="str">
        <f t="shared" si="12"/>
        <v/>
      </c>
      <c r="N118" s="144" t="str">
        <f t="shared" si="13"/>
        <v/>
      </c>
      <c r="R118" s="144">
        <v>5443</v>
      </c>
      <c r="S118" s="144" t="s">
        <v>187</v>
      </c>
      <c r="U118" s="144" t="str">
        <f t="shared" si="18"/>
        <v>54</v>
      </c>
      <c r="V118" s="144" t="str">
        <f t="shared" si="17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0"/>
        <v/>
      </c>
      <c r="E119" s="154"/>
      <c r="F119" s="149" t="str">
        <f t="shared" si="9"/>
        <v/>
      </c>
      <c r="G119" s="201"/>
      <c r="H119" s="149" t="str">
        <f t="shared" si="11"/>
        <v/>
      </c>
      <c r="I119" s="198"/>
      <c r="J119" s="198"/>
      <c r="K119" s="198"/>
      <c r="M119" s="144" t="str">
        <f t="shared" si="12"/>
        <v/>
      </c>
      <c r="N119" s="144" t="str">
        <f t="shared" si="13"/>
        <v/>
      </c>
      <c r="R119" s="144">
        <v>5121</v>
      </c>
      <c r="S119" s="144" t="s">
        <v>820</v>
      </c>
      <c r="U119" s="144" t="str">
        <f t="shared" si="18"/>
        <v>51</v>
      </c>
      <c r="V119" s="144" t="str">
        <f t="shared" ref="V119:V129" si="19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0"/>
        <v/>
      </c>
      <c r="E120" s="154"/>
      <c r="F120" s="149" t="str">
        <f t="shared" si="9"/>
        <v/>
      </c>
      <c r="G120" s="201"/>
      <c r="H120" s="149" t="str">
        <f t="shared" si="11"/>
        <v/>
      </c>
      <c r="I120" s="198"/>
      <c r="J120" s="198"/>
      <c r="K120" s="198"/>
      <c r="M120" s="144" t="str">
        <f t="shared" si="12"/>
        <v/>
      </c>
      <c r="N120" s="144" t="str">
        <f t="shared" si="13"/>
        <v/>
      </c>
      <c r="R120" s="144">
        <v>5122</v>
      </c>
      <c r="S120" s="144" t="s">
        <v>821</v>
      </c>
      <c r="U120" s="144" t="str">
        <f t="shared" si="18"/>
        <v>51</v>
      </c>
      <c r="V120" s="144" t="str">
        <f t="shared" si="19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0"/>
        <v/>
      </c>
      <c r="E121" s="154"/>
      <c r="F121" s="149" t="str">
        <f t="shared" si="9"/>
        <v/>
      </c>
      <c r="G121" s="201"/>
      <c r="H121" s="149" t="str">
        <f t="shared" si="11"/>
        <v/>
      </c>
      <c r="I121" s="198"/>
      <c r="J121" s="198"/>
      <c r="K121" s="198"/>
      <c r="M121" s="144" t="str">
        <f t="shared" si="12"/>
        <v/>
      </c>
      <c r="N121" s="144" t="str">
        <f t="shared" si="13"/>
        <v/>
      </c>
      <c r="R121" s="144">
        <v>5141</v>
      </c>
      <c r="S121" s="144" t="s">
        <v>822</v>
      </c>
      <c r="U121" s="144" t="str">
        <f t="shared" si="18"/>
        <v>51</v>
      </c>
      <c r="V121" s="144" t="str">
        <f t="shared" si="19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0"/>
        <v/>
      </c>
      <c r="E122" s="154"/>
      <c r="F122" s="149" t="str">
        <f t="shared" si="9"/>
        <v/>
      </c>
      <c r="G122" s="201"/>
      <c r="H122" s="149" t="str">
        <f t="shared" si="11"/>
        <v/>
      </c>
      <c r="I122" s="198"/>
      <c r="J122" s="198"/>
      <c r="K122" s="198"/>
      <c r="M122" s="144" t="str">
        <f t="shared" si="12"/>
        <v/>
      </c>
      <c r="N122" s="144" t="str">
        <f t="shared" si="13"/>
        <v/>
      </c>
      <c r="R122" s="144">
        <v>5181</v>
      </c>
      <c r="S122" s="144" t="s">
        <v>823</v>
      </c>
      <c r="U122" s="144" t="str">
        <f t="shared" si="18"/>
        <v>51</v>
      </c>
      <c r="V122" s="144" t="str">
        <f t="shared" si="19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0"/>
        <v/>
      </c>
      <c r="E123" s="154"/>
      <c r="F123" s="149" t="str">
        <f t="shared" si="9"/>
        <v/>
      </c>
      <c r="G123" s="201"/>
      <c r="H123" s="149" t="str">
        <f t="shared" si="11"/>
        <v/>
      </c>
      <c r="I123" s="198"/>
      <c r="J123" s="198"/>
      <c r="K123" s="198"/>
      <c r="M123" s="144" t="str">
        <f t="shared" si="12"/>
        <v/>
      </c>
      <c r="N123" s="144" t="str">
        <f t="shared" si="13"/>
        <v/>
      </c>
      <c r="R123" s="144">
        <v>5183</v>
      </c>
      <c r="S123" s="144" t="s">
        <v>824</v>
      </c>
      <c r="U123" s="144" t="str">
        <f t="shared" si="18"/>
        <v>51</v>
      </c>
      <c r="V123" s="144" t="str">
        <f t="shared" si="19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0"/>
        <v/>
      </c>
      <c r="E124" s="154"/>
      <c r="F124" s="149" t="str">
        <f t="shared" si="9"/>
        <v/>
      </c>
      <c r="G124" s="201"/>
      <c r="H124" s="149" t="str">
        <f t="shared" si="11"/>
        <v/>
      </c>
      <c r="I124" s="198"/>
      <c r="J124" s="198"/>
      <c r="K124" s="198"/>
      <c r="M124" s="144" t="str">
        <f t="shared" si="12"/>
        <v/>
      </c>
      <c r="N124" s="144" t="str">
        <f t="shared" si="13"/>
        <v/>
      </c>
      <c r="R124" s="144">
        <v>5422</v>
      </c>
      <c r="S124" s="144" t="s">
        <v>825</v>
      </c>
      <c r="U124" s="144" t="str">
        <f t="shared" si="18"/>
        <v>54</v>
      </c>
      <c r="V124" s="144" t="str">
        <f t="shared" si="19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0"/>
        <v/>
      </c>
      <c r="E125" s="154"/>
      <c r="F125" s="149" t="str">
        <f t="shared" si="9"/>
        <v/>
      </c>
      <c r="G125" s="201"/>
      <c r="H125" s="149" t="str">
        <f t="shared" si="11"/>
        <v/>
      </c>
      <c r="I125" s="198"/>
      <c r="J125" s="198"/>
      <c r="K125" s="198"/>
      <c r="M125" s="144" t="str">
        <f t="shared" si="12"/>
        <v/>
      </c>
      <c r="N125" s="144" t="str">
        <f t="shared" si="13"/>
        <v/>
      </c>
      <c r="R125" s="144">
        <v>5431</v>
      </c>
      <c r="S125" s="144" t="s">
        <v>390</v>
      </c>
      <c r="U125" s="144" t="str">
        <f t="shared" si="18"/>
        <v>54</v>
      </c>
      <c r="V125" s="144" t="str">
        <f t="shared" si="19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0"/>
        <v/>
      </c>
      <c r="E126" s="154"/>
      <c r="F126" s="149" t="str">
        <f t="shared" si="9"/>
        <v/>
      </c>
      <c r="G126" s="201"/>
      <c r="H126" s="149" t="str">
        <f t="shared" si="11"/>
        <v/>
      </c>
      <c r="I126" s="198"/>
      <c r="J126" s="198"/>
      <c r="K126" s="198"/>
      <c r="M126" s="144" t="str">
        <f t="shared" si="12"/>
        <v/>
      </c>
      <c r="N126" s="144" t="str">
        <f t="shared" si="13"/>
        <v/>
      </c>
      <c r="R126" s="144">
        <v>5443</v>
      </c>
      <c r="S126" s="144" t="s">
        <v>826</v>
      </c>
      <c r="U126" s="144" t="str">
        <f t="shared" si="18"/>
        <v>54</v>
      </c>
      <c r="V126" s="144" t="str">
        <f t="shared" si="19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0"/>
        <v/>
      </c>
      <c r="E127" s="154"/>
      <c r="F127" s="149" t="str">
        <f t="shared" si="9"/>
        <v/>
      </c>
      <c r="G127" s="201"/>
      <c r="H127" s="149" t="str">
        <f t="shared" si="11"/>
        <v/>
      </c>
      <c r="I127" s="198"/>
      <c r="J127" s="198"/>
      <c r="K127" s="198"/>
      <c r="M127" s="144" t="str">
        <f t="shared" si="12"/>
        <v/>
      </c>
      <c r="N127" s="144" t="str">
        <f t="shared" si="13"/>
        <v/>
      </c>
      <c r="R127" s="144">
        <v>5445</v>
      </c>
      <c r="S127" s="144" t="s">
        <v>827</v>
      </c>
      <c r="U127" s="144" t="str">
        <f t="shared" si="18"/>
        <v>54</v>
      </c>
      <c r="V127" s="144" t="str">
        <f t="shared" si="19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0"/>
        <v/>
      </c>
      <c r="E128" s="154"/>
      <c r="F128" s="149" t="str">
        <f t="shared" si="9"/>
        <v/>
      </c>
      <c r="G128" s="201"/>
      <c r="H128" s="149" t="str">
        <f t="shared" si="11"/>
        <v/>
      </c>
      <c r="I128" s="198"/>
      <c r="J128" s="198"/>
      <c r="K128" s="198"/>
      <c r="M128" s="144" t="str">
        <f t="shared" si="12"/>
        <v/>
      </c>
      <c r="N128" s="144" t="str">
        <f t="shared" si="13"/>
        <v/>
      </c>
      <c r="R128" s="144">
        <v>5453</v>
      </c>
      <c r="S128" s="144" t="s">
        <v>828</v>
      </c>
      <c r="U128" s="144" t="str">
        <f t="shared" si="18"/>
        <v>54</v>
      </c>
      <c r="V128" s="144" t="str">
        <f t="shared" si="19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0"/>
        <v/>
      </c>
      <c r="E129" s="154"/>
      <c r="F129" s="149" t="str">
        <f t="shared" si="9"/>
        <v/>
      </c>
      <c r="G129" s="201"/>
      <c r="H129" s="149" t="str">
        <f t="shared" si="11"/>
        <v/>
      </c>
      <c r="I129" s="198"/>
      <c r="J129" s="198"/>
      <c r="K129" s="198"/>
      <c r="M129" s="144" t="str">
        <f t="shared" si="12"/>
        <v/>
      </c>
      <c r="N129" s="144" t="str">
        <f t="shared" si="13"/>
        <v/>
      </c>
      <c r="R129" s="144">
        <v>5472</v>
      </c>
      <c r="S129" s="144" t="s">
        <v>829</v>
      </c>
      <c r="U129" s="144" t="str">
        <f t="shared" si="18"/>
        <v>54</v>
      </c>
      <c r="V129" s="144" t="str">
        <f t="shared" si="19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0"/>
        <v/>
      </c>
      <c r="E130" s="154"/>
      <c r="F130" s="149" t="str">
        <f t="shared" si="9"/>
        <v/>
      </c>
      <c r="G130" s="201"/>
      <c r="H130" s="149" t="str">
        <f t="shared" si="11"/>
        <v/>
      </c>
      <c r="I130" s="198"/>
      <c r="J130" s="198"/>
      <c r="K130" s="198"/>
      <c r="M130" s="144" t="str">
        <f t="shared" si="12"/>
        <v/>
      </c>
      <c r="N130" s="144" t="str">
        <f t="shared" si="13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0"/>
        <v/>
      </c>
      <c r="E131" s="154"/>
      <c r="F131" s="149" t="str">
        <f t="shared" ref="F131:F194" si="20">IFERROR(VLOOKUP(E131,$R$5:$T$129,2,FALSE),"")</f>
        <v/>
      </c>
      <c r="G131" s="201"/>
      <c r="H131" s="149" t="str">
        <f t="shared" si="11"/>
        <v/>
      </c>
      <c r="I131" s="198"/>
      <c r="J131" s="198"/>
      <c r="K131" s="198"/>
      <c r="M131" s="144" t="str">
        <f t="shared" si="12"/>
        <v/>
      </c>
      <c r="N131" s="144" t="str">
        <f t="shared" si="13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1">IFERROR(VLOOKUP(C132,$O$6:$P$16,2,FALSE),"")</f>
        <v/>
      </c>
      <c r="E132" s="154"/>
      <c r="F132" s="149" t="str">
        <f t="shared" si="20"/>
        <v/>
      </c>
      <c r="G132" s="201"/>
      <c r="H132" s="149" t="str">
        <f t="shared" ref="H132:H195" si="22">IFERROR(VLOOKUP(G132,$X$6:$Y$50,2,FALSE),"")</f>
        <v/>
      </c>
      <c r="I132" s="198"/>
      <c r="J132" s="198"/>
      <c r="K132" s="198"/>
      <c r="M132" s="144" t="str">
        <f t="shared" ref="M132:M195" si="23">LEFT(E132,3)</f>
        <v/>
      </c>
      <c r="N132" s="144" t="str">
        <f t="shared" ref="N132:N195" si="24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1"/>
        <v/>
      </c>
      <c r="E133" s="154"/>
      <c r="F133" s="149" t="str">
        <f t="shared" si="20"/>
        <v/>
      </c>
      <c r="G133" s="201"/>
      <c r="H133" s="149" t="str">
        <f t="shared" si="22"/>
        <v/>
      </c>
      <c r="I133" s="198"/>
      <c r="J133" s="198"/>
      <c r="K133" s="198"/>
      <c r="M133" s="144" t="str">
        <f t="shared" si="23"/>
        <v/>
      </c>
      <c r="N133" s="144" t="str">
        <f t="shared" si="24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1"/>
        <v/>
      </c>
      <c r="E134" s="154"/>
      <c r="F134" s="149" t="str">
        <f t="shared" si="20"/>
        <v/>
      </c>
      <c r="G134" s="201"/>
      <c r="H134" s="149" t="str">
        <f t="shared" si="22"/>
        <v/>
      </c>
      <c r="I134" s="198"/>
      <c r="J134" s="198"/>
      <c r="K134" s="198"/>
      <c r="M134" s="144" t="str">
        <f t="shared" si="23"/>
        <v/>
      </c>
      <c r="N134" s="144" t="str">
        <f t="shared" si="24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1"/>
        <v/>
      </c>
      <c r="E135" s="154"/>
      <c r="F135" s="149" t="str">
        <f t="shared" si="20"/>
        <v/>
      </c>
      <c r="G135" s="201"/>
      <c r="H135" s="149" t="str">
        <f t="shared" si="22"/>
        <v/>
      </c>
      <c r="I135" s="198"/>
      <c r="J135" s="198"/>
      <c r="K135" s="198"/>
      <c r="M135" s="144" t="str">
        <f t="shared" si="23"/>
        <v/>
      </c>
      <c r="N135" s="144" t="str">
        <f t="shared" si="24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1"/>
        <v/>
      </c>
      <c r="E136" s="154"/>
      <c r="F136" s="149" t="str">
        <f t="shared" si="20"/>
        <v/>
      </c>
      <c r="G136" s="201"/>
      <c r="H136" s="149" t="str">
        <f t="shared" si="22"/>
        <v/>
      </c>
      <c r="I136" s="198"/>
      <c r="J136" s="198"/>
      <c r="K136" s="198"/>
      <c r="M136" s="144" t="str">
        <f t="shared" si="23"/>
        <v/>
      </c>
      <c r="N136" s="144" t="str">
        <f t="shared" si="24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1"/>
        <v/>
      </c>
      <c r="E137" s="154"/>
      <c r="F137" s="149" t="str">
        <f t="shared" si="20"/>
        <v/>
      </c>
      <c r="G137" s="201"/>
      <c r="H137" s="149" t="str">
        <f t="shared" si="22"/>
        <v/>
      </c>
      <c r="I137" s="198"/>
      <c r="J137" s="198"/>
      <c r="K137" s="198"/>
      <c r="M137" s="144" t="str">
        <f t="shared" si="23"/>
        <v/>
      </c>
      <c r="N137" s="144" t="str">
        <f t="shared" si="24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1"/>
        <v/>
      </c>
      <c r="E138" s="154"/>
      <c r="F138" s="149" t="str">
        <f t="shared" si="20"/>
        <v/>
      </c>
      <c r="G138" s="201"/>
      <c r="H138" s="149" t="str">
        <f t="shared" si="22"/>
        <v/>
      </c>
      <c r="I138" s="198"/>
      <c r="J138" s="198"/>
      <c r="K138" s="198"/>
      <c r="M138" s="144" t="str">
        <f t="shared" si="23"/>
        <v/>
      </c>
      <c r="N138" s="144" t="str">
        <f t="shared" si="24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1"/>
        <v/>
      </c>
      <c r="E139" s="154"/>
      <c r="F139" s="149" t="str">
        <f t="shared" si="20"/>
        <v/>
      </c>
      <c r="G139" s="201"/>
      <c r="H139" s="149" t="str">
        <f t="shared" si="22"/>
        <v/>
      </c>
      <c r="I139" s="198"/>
      <c r="J139" s="198"/>
      <c r="K139" s="198"/>
      <c r="M139" s="144" t="str">
        <f t="shared" si="23"/>
        <v/>
      </c>
      <c r="N139" s="144" t="str">
        <f t="shared" si="24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1"/>
        <v/>
      </c>
      <c r="E140" s="154"/>
      <c r="F140" s="149" t="str">
        <f t="shared" si="20"/>
        <v/>
      </c>
      <c r="G140" s="201"/>
      <c r="H140" s="149" t="str">
        <f t="shared" si="22"/>
        <v/>
      </c>
      <c r="I140" s="198"/>
      <c r="J140" s="198"/>
      <c r="K140" s="198"/>
      <c r="M140" s="144" t="str">
        <f t="shared" si="23"/>
        <v/>
      </c>
      <c r="N140" s="144" t="str">
        <f t="shared" si="24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1"/>
        <v/>
      </c>
      <c r="E141" s="154"/>
      <c r="F141" s="149" t="str">
        <f t="shared" si="20"/>
        <v/>
      </c>
      <c r="G141" s="201"/>
      <c r="H141" s="149" t="str">
        <f t="shared" si="22"/>
        <v/>
      </c>
      <c r="I141" s="198"/>
      <c r="J141" s="198"/>
      <c r="K141" s="198"/>
      <c r="M141" s="144" t="str">
        <f t="shared" si="23"/>
        <v/>
      </c>
      <c r="N141" s="144" t="str">
        <f t="shared" si="24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1"/>
        <v/>
      </c>
      <c r="E142" s="154"/>
      <c r="F142" s="149" t="str">
        <f t="shared" si="20"/>
        <v/>
      </c>
      <c r="G142" s="201"/>
      <c r="H142" s="149" t="str">
        <f t="shared" si="22"/>
        <v/>
      </c>
      <c r="I142" s="198"/>
      <c r="J142" s="198"/>
      <c r="K142" s="198"/>
      <c r="M142" s="144" t="str">
        <f t="shared" si="23"/>
        <v/>
      </c>
      <c r="N142" s="144" t="str">
        <f t="shared" si="24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1"/>
        <v/>
      </c>
      <c r="E143" s="154"/>
      <c r="F143" s="149" t="str">
        <f t="shared" si="20"/>
        <v/>
      </c>
      <c r="G143" s="201"/>
      <c r="H143" s="149" t="str">
        <f t="shared" si="22"/>
        <v/>
      </c>
      <c r="I143" s="198"/>
      <c r="J143" s="198"/>
      <c r="K143" s="198"/>
      <c r="M143" s="144" t="str">
        <f t="shared" si="23"/>
        <v/>
      </c>
      <c r="N143" s="144" t="str">
        <f t="shared" si="24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1"/>
        <v/>
      </c>
      <c r="E144" s="154"/>
      <c r="F144" s="149" t="str">
        <f t="shared" si="20"/>
        <v/>
      </c>
      <c r="G144" s="201"/>
      <c r="H144" s="149" t="str">
        <f t="shared" si="22"/>
        <v/>
      </c>
      <c r="I144" s="198"/>
      <c r="J144" s="198"/>
      <c r="K144" s="198"/>
      <c r="M144" s="144" t="str">
        <f t="shared" si="23"/>
        <v/>
      </c>
      <c r="N144" s="144" t="str">
        <f t="shared" si="24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1"/>
        <v/>
      </c>
      <c r="E145" s="154"/>
      <c r="F145" s="149" t="str">
        <f t="shared" si="20"/>
        <v/>
      </c>
      <c r="G145" s="201"/>
      <c r="H145" s="149" t="str">
        <f t="shared" si="22"/>
        <v/>
      </c>
      <c r="I145" s="198"/>
      <c r="J145" s="198"/>
      <c r="K145" s="198"/>
      <c r="M145" s="144" t="str">
        <f t="shared" si="23"/>
        <v/>
      </c>
      <c r="N145" s="144" t="str">
        <f t="shared" si="24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1"/>
        <v/>
      </c>
      <c r="E146" s="154"/>
      <c r="F146" s="149" t="str">
        <f t="shared" si="20"/>
        <v/>
      </c>
      <c r="G146" s="201"/>
      <c r="H146" s="149" t="str">
        <f t="shared" si="22"/>
        <v/>
      </c>
      <c r="I146" s="198"/>
      <c r="J146" s="198"/>
      <c r="K146" s="198"/>
      <c r="M146" s="144" t="str">
        <f t="shared" si="23"/>
        <v/>
      </c>
      <c r="N146" s="144" t="str">
        <f t="shared" si="24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1"/>
        <v/>
      </c>
      <c r="E147" s="154"/>
      <c r="F147" s="149" t="str">
        <f t="shared" si="20"/>
        <v/>
      </c>
      <c r="G147" s="201"/>
      <c r="H147" s="149" t="str">
        <f t="shared" si="22"/>
        <v/>
      </c>
      <c r="I147" s="198"/>
      <c r="J147" s="198"/>
      <c r="K147" s="198"/>
      <c r="M147" s="144" t="str">
        <f t="shared" si="23"/>
        <v/>
      </c>
      <c r="N147" s="144" t="str">
        <f t="shared" si="24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1"/>
        <v/>
      </c>
      <c r="E148" s="154"/>
      <c r="F148" s="149" t="str">
        <f t="shared" si="20"/>
        <v/>
      </c>
      <c r="G148" s="201"/>
      <c r="H148" s="149" t="str">
        <f t="shared" si="22"/>
        <v/>
      </c>
      <c r="I148" s="198"/>
      <c r="J148" s="198"/>
      <c r="K148" s="198"/>
      <c r="M148" s="144" t="str">
        <f t="shared" si="23"/>
        <v/>
      </c>
      <c r="N148" s="144" t="str">
        <f t="shared" si="24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1"/>
        <v/>
      </c>
      <c r="E149" s="154"/>
      <c r="F149" s="149" t="str">
        <f t="shared" si="20"/>
        <v/>
      </c>
      <c r="G149" s="201"/>
      <c r="H149" s="149" t="str">
        <f t="shared" si="22"/>
        <v/>
      </c>
      <c r="I149" s="198"/>
      <c r="J149" s="198"/>
      <c r="K149" s="198"/>
      <c r="M149" s="144" t="str">
        <f t="shared" si="23"/>
        <v/>
      </c>
      <c r="N149" s="144" t="str">
        <f t="shared" si="24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1"/>
        <v/>
      </c>
      <c r="E150" s="154"/>
      <c r="F150" s="149" t="str">
        <f t="shared" si="20"/>
        <v/>
      </c>
      <c r="G150" s="201"/>
      <c r="H150" s="149" t="str">
        <f t="shared" si="22"/>
        <v/>
      </c>
      <c r="I150" s="198"/>
      <c r="J150" s="198"/>
      <c r="K150" s="198"/>
      <c r="M150" s="144" t="str">
        <f t="shared" si="23"/>
        <v/>
      </c>
      <c r="N150" s="144" t="str">
        <f t="shared" si="24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1"/>
        <v/>
      </c>
      <c r="E151" s="154"/>
      <c r="F151" s="149" t="str">
        <f t="shared" si="20"/>
        <v/>
      </c>
      <c r="G151" s="201"/>
      <c r="H151" s="149" t="str">
        <f t="shared" si="22"/>
        <v/>
      </c>
      <c r="I151" s="198"/>
      <c r="J151" s="198"/>
      <c r="K151" s="198"/>
      <c r="M151" s="144" t="str">
        <f t="shared" si="23"/>
        <v/>
      </c>
      <c r="N151" s="144" t="str">
        <f t="shared" si="24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1"/>
        <v/>
      </c>
      <c r="E152" s="154"/>
      <c r="F152" s="149" t="str">
        <f t="shared" si="20"/>
        <v/>
      </c>
      <c r="G152" s="201"/>
      <c r="H152" s="149" t="str">
        <f t="shared" si="22"/>
        <v/>
      </c>
      <c r="I152" s="198"/>
      <c r="J152" s="198"/>
      <c r="K152" s="198"/>
      <c r="M152" s="144" t="str">
        <f t="shared" si="23"/>
        <v/>
      </c>
      <c r="N152" s="144" t="str">
        <f t="shared" si="24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1"/>
        <v/>
      </c>
      <c r="E153" s="154"/>
      <c r="F153" s="149" t="str">
        <f t="shared" si="20"/>
        <v/>
      </c>
      <c r="G153" s="201"/>
      <c r="H153" s="149" t="str">
        <f t="shared" si="22"/>
        <v/>
      </c>
      <c r="I153" s="198"/>
      <c r="J153" s="198"/>
      <c r="K153" s="198"/>
      <c r="M153" s="144" t="str">
        <f t="shared" si="23"/>
        <v/>
      </c>
      <c r="N153" s="144" t="str">
        <f t="shared" si="24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1"/>
        <v/>
      </c>
      <c r="E154" s="154"/>
      <c r="F154" s="149" t="str">
        <f t="shared" si="20"/>
        <v/>
      </c>
      <c r="G154" s="201"/>
      <c r="H154" s="149" t="str">
        <f t="shared" si="22"/>
        <v/>
      </c>
      <c r="I154" s="198"/>
      <c r="J154" s="198"/>
      <c r="K154" s="198"/>
      <c r="M154" s="144" t="str">
        <f t="shared" si="23"/>
        <v/>
      </c>
      <c r="N154" s="144" t="str">
        <f t="shared" si="24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1"/>
        <v/>
      </c>
      <c r="E155" s="154"/>
      <c r="F155" s="149" t="str">
        <f t="shared" si="20"/>
        <v/>
      </c>
      <c r="G155" s="201"/>
      <c r="H155" s="149" t="str">
        <f t="shared" si="22"/>
        <v/>
      </c>
      <c r="I155" s="198"/>
      <c r="J155" s="198"/>
      <c r="K155" s="198"/>
      <c r="M155" s="144" t="str">
        <f t="shared" si="23"/>
        <v/>
      </c>
      <c r="N155" s="144" t="str">
        <f t="shared" si="24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1"/>
        <v/>
      </c>
      <c r="E156" s="154"/>
      <c r="F156" s="149" t="str">
        <f t="shared" si="20"/>
        <v/>
      </c>
      <c r="G156" s="201"/>
      <c r="H156" s="149" t="str">
        <f t="shared" si="22"/>
        <v/>
      </c>
      <c r="I156" s="198"/>
      <c r="J156" s="198"/>
      <c r="K156" s="198"/>
      <c r="M156" s="144" t="str">
        <f t="shared" si="23"/>
        <v/>
      </c>
      <c r="N156" s="144" t="str">
        <f t="shared" si="24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1"/>
        <v/>
      </c>
      <c r="E157" s="154"/>
      <c r="F157" s="149" t="str">
        <f t="shared" si="20"/>
        <v/>
      </c>
      <c r="G157" s="201"/>
      <c r="H157" s="149" t="str">
        <f t="shared" si="22"/>
        <v/>
      </c>
      <c r="I157" s="198"/>
      <c r="J157" s="198"/>
      <c r="K157" s="198"/>
      <c r="M157" s="144" t="str">
        <f t="shared" si="23"/>
        <v/>
      </c>
      <c r="N157" s="144" t="str">
        <f t="shared" si="24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1"/>
        <v/>
      </c>
      <c r="E158" s="154"/>
      <c r="F158" s="149" t="str">
        <f t="shared" si="20"/>
        <v/>
      </c>
      <c r="G158" s="201"/>
      <c r="H158" s="149" t="str">
        <f t="shared" si="22"/>
        <v/>
      </c>
      <c r="I158" s="198"/>
      <c r="J158" s="198"/>
      <c r="K158" s="198"/>
      <c r="M158" s="144" t="str">
        <f t="shared" si="23"/>
        <v/>
      </c>
      <c r="N158" s="144" t="str">
        <f t="shared" si="24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1"/>
        <v/>
      </c>
      <c r="E159" s="154"/>
      <c r="F159" s="149" t="str">
        <f t="shared" si="20"/>
        <v/>
      </c>
      <c r="G159" s="201"/>
      <c r="H159" s="149" t="str">
        <f t="shared" si="22"/>
        <v/>
      </c>
      <c r="I159" s="198"/>
      <c r="J159" s="198"/>
      <c r="K159" s="198"/>
      <c r="M159" s="144" t="str">
        <f t="shared" si="23"/>
        <v/>
      </c>
      <c r="N159" s="144" t="str">
        <f t="shared" si="24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1"/>
        <v/>
      </c>
      <c r="E160" s="154"/>
      <c r="F160" s="149" t="str">
        <f t="shared" si="20"/>
        <v/>
      </c>
      <c r="G160" s="201"/>
      <c r="H160" s="149" t="str">
        <f t="shared" si="22"/>
        <v/>
      </c>
      <c r="I160" s="198"/>
      <c r="J160" s="198"/>
      <c r="K160" s="198"/>
      <c r="M160" s="144" t="str">
        <f t="shared" si="23"/>
        <v/>
      </c>
      <c r="N160" s="144" t="str">
        <f t="shared" si="24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1"/>
        <v/>
      </c>
      <c r="E161" s="154"/>
      <c r="F161" s="149" t="str">
        <f t="shared" si="20"/>
        <v/>
      </c>
      <c r="G161" s="201"/>
      <c r="H161" s="149" t="str">
        <f t="shared" si="22"/>
        <v/>
      </c>
      <c r="I161" s="198"/>
      <c r="J161" s="198"/>
      <c r="K161" s="198"/>
      <c r="M161" s="144" t="str">
        <f t="shared" si="23"/>
        <v/>
      </c>
      <c r="N161" s="144" t="str">
        <f t="shared" si="24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1"/>
        <v/>
      </c>
      <c r="E162" s="154"/>
      <c r="F162" s="149" t="str">
        <f t="shared" si="20"/>
        <v/>
      </c>
      <c r="G162" s="201"/>
      <c r="H162" s="149" t="str">
        <f t="shared" si="22"/>
        <v/>
      </c>
      <c r="I162" s="198"/>
      <c r="J162" s="198"/>
      <c r="K162" s="198"/>
      <c r="M162" s="144" t="str">
        <f t="shared" si="23"/>
        <v/>
      </c>
      <c r="N162" s="144" t="str">
        <f t="shared" si="24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1"/>
        <v/>
      </c>
      <c r="E163" s="154"/>
      <c r="F163" s="149" t="str">
        <f t="shared" si="20"/>
        <v/>
      </c>
      <c r="G163" s="201"/>
      <c r="H163" s="149" t="str">
        <f t="shared" si="22"/>
        <v/>
      </c>
      <c r="I163" s="198"/>
      <c r="J163" s="198"/>
      <c r="K163" s="198"/>
      <c r="M163" s="144" t="str">
        <f t="shared" si="23"/>
        <v/>
      </c>
      <c r="N163" s="144" t="str">
        <f t="shared" si="24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1"/>
        <v/>
      </c>
      <c r="E164" s="154"/>
      <c r="F164" s="149" t="str">
        <f t="shared" si="20"/>
        <v/>
      </c>
      <c r="G164" s="201"/>
      <c r="H164" s="149" t="str">
        <f t="shared" si="22"/>
        <v/>
      </c>
      <c r="I164" s="198"/>
      <c r="J164" s="198"/>
      <c r="K164" s="198"/>
      <c r="M164" s="144" t="str">
        <f t="shared" si="23"/>
        <v/>
      </c>
      <c r="N164" s="144" t="str">
        <f t="shared" si="24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1"/>
        <v/>
      </c>
      <c r="E165" s="154"/>
      <c r="F165" s="149" t="str">
        <f t="shared" si="20"/>
        <v/>
      </c>
      <c r="G165" s="201"/>
      <c r="H165" s="149" t="str">
        <f t="shared" si="22"/>
        <v/>
      </c>
      <c r="I165" s="198"/>
      <c r="J165" s="198"/>
      <c r="K165" s="198"/>
      <c r="M165" s="144" t="str">
        <f t="shared" si="23"/>
        <v/>
      </c>
      <c r="N165" s="144" t="str">
        <f t="shared" si="24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1"/>
        <v/>
      </c>
      <c r="E166" s="154"/>
      <c r="F166" s="149" t="str">
        <f t="shared" si="20"/>
        <v/>
      </c>
      <c r="G166" s="201"/>
      <c r="H166" s="149" t="str">
        <f t="shared" si="22"/>
        <v/>
      </c>
      <c r="I166" s="198"/>
      <c r="J166" s="198"/>
      <c r="K166" s="198"/>
      <c r="M166" s="144" t="str">
        <f t="shared" si="23"/>
        <v/>
      </c>
      <c r="N166" s="144" t="str">
        <f t="shared" si="24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1"/>
        <v/>
      </c>
      <c r="E167" s="154"/>
      <c r="F167" s="149" t="str">
        <f t="shared" si="20"/>
        <v/>
      </c>
      <c r="G167" s="201"/>
      <c r="H167" s="149" t="str">
        <f t="shared" si="22"/>
        <v/>
      </c>
      <c r="I167" s="198"/>
      <c r="J167" s="198"/>
      <c r="K167" s="198"/>
      <c r="M167" s="144" t="str">
        <f t="shared" si="23"/>
        <v/>
      </c>
      <c r="N167" s="144" t="str">
        <f t="shared" si="24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1"/>
        <v/>
      </c>
      <c r="E168" s="154"/>
      <c r="F168" s="149" t="str">
        <f t="shared" si="20"/>
        <v/>
      </c>
      <c r="G168" s="201"/>
      <c r="H168" s="149" t="str">
        <f t="shared" si="22"/>
        <v/>
      </c>
      <c r="I168" s="198"/>
      <c r="J168" s="198"/>
      <c r="K168" s="198"/>
      <c r="M168" s="144" t="str">
        <f t="shared" si="23"/>
        <v/>
      </c>
      <c r="N168" s="144" t="str">
        <f t="shared" si="24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1"/>
        <v/>
      </c>
      <c r="E169" s="154"/>
      <c r="F169" s="149" t="str">
        <f t="shared" si="20"/>
        <v/>
      </c>
      <c r="G169" s="201"/>
      <c r="H169" s="149" t="str">
        <f t="shared" si="22"/>
        <v/>
      </c>
      <c r="I169" s="198"/>
      <c r="J169" s="198"/>
      <c r="K169" s="198"/>
      <c r="M169" s="144" t="str">
        <f t="shared" si="23"/>
        <v/>
      </c>
      <c r="N169" s="144" t="str">
        <f t="shared" si="24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1"/>
        <v/>
      </c>
      <c r="E170" s="154"/>
      <c r="F170" s="149" t="str">
        <f t="shared" si="20"/>
        <v/>
      </c>
      <c r="G170" s="201"/>
      <c r="H170" s="149" t="str">
        <f t="shared" si="22"/>
        <v/>
      </c>
      <c r="I170" s="198"/>
      <c r="J170" s="198"/>
      <c r="K170" s="198"/>
      <c r="M170" s="144" t="str">
        <f t="shared" si="23"/>
        <v/>
      </c>
      <c r="N170" s="144" t="str">
        <f t="shared" si="24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1"/>
        <v/>
      </c>
      <c r="E171" s="154"/>
      <c r="F171" s="149" t="str">
        <f t="shared" si="20"/>
        <v/>
      </c>
      <c r="G171" s="201"/>
      <c r="H171" s="149" t="str">
        <f t="shared" si="22"/>
        <v/>
      </c>
      <c r="I171" s="198"/>
      <c r="J171" s="198"/>
      <c r="K171" s="198"/>
      <c r="M171" s="144" t="str">
        <f t="shared" si="23"/>
        <v/>
      </c>
      <c r="N171" s="144" t="str">
        <f t="shared" si="24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1"/>
        <v/>
      </c>
      <c r="E172" s="154"/>
      <c r="F172" s="149" t="str">
        <f t="shared" si="20"/>
        <v/>
      </c>
      <c r="G172" s="201"/>
      <c r="H172" s="149" t="str">
        <f t="shared" si="22"/>
        <v/>
      </c>
      <c r="I172" s="198"/>
      <c r="J172" s="198"/>
      <c r="K172" s="198"/>
      <c r="M172" s="144" t="str">
        <f t="shared" si="23"/>
        <v/>
      </c>
      <c r="N172" s="144" t="str">
        <f t="shared" si="24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1"/>
        <v/>
      </c>
      <c r="E173" s="154"/>
      <c r="F173" s="149" t="str">
        <f t="shared" si="20"/>
        <v/>
      </c>
      <c r="G173" s="201"/>
      <c r="H173" s="149" t="str">
        <f t="shared" si="22"/>
        <v/>
      </c>
      <c r="I173" s="198"/>
      <c r="J173" s="198"/>
      <c r="K173" s="198"/>
      <c r="M173" s="144" t="str">
        <f t="shared" si="23"/>
        <v/>
      </c>
      <c r="N173" s="144" t="str">
        <f t="shared" si="24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1"/>
        <v/>
      </c>
      <c r="E174" s="154"/>
      <c r="F174" s="149" t="str">
        <f t="shared" si="20"/>
        <v/>
      </c>
      <c r="G174" s="201"/>
      <c r="H174" s="149" t="str">
        <f t="shared" si="22"/>
        <v/>
      </c>
      <c r="I174" s="198"/>
      <c r="J174" s="198"/>
      <c r="K174" s="198"/>
      <c r="M174" s="144" t="str">
        <f t="shared" si="23"/>
        <v/>
      </c>
      <c r="N174" s="144" t="str">
        <f t="shared" si="24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1"/>
        <v/>
      </c>
      <c r="E175" s="154"/>
      <c r="F175" s="149" t="str">
        <f t="shared" si="20"/>
        <v/>
      </c>
      <c r="G175" s="201"/>
      <c r="H175" s="149" t="str">
        <f t="shared" si="22"/>
        <v/>
      </c>
      <c r="I175" s="198"/>
      <c r="J175" s="198"/>
      <c r="K175" s="198"/>
      <c r="M175" s="144" t="str">
        <f t="shared" si="23"/>
        <v/>
      </c>
      <c r="N175" s="144" t="str">
        <f t="shared" si="24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1"/>
        <v/>
      </c>
      <c r="E176" s="154"/>
      <c r="F176" s="149" t="str">
        <f t="shared" si="20"/>
        <v/>
      </c>
      <c r="G176" s="201"/>
      <c r="H176" s="149" t="str">
        <f t="shared" si="22"/>
        <v/>
      </c>
      <c r="I176" s="198"/>
      <c r="J176" s="198"/>
      <c r="K176" s="198"/>
      <c r="M176" s="144" t="str">
        <f t="shared" si="23"/>
        <v/>
      </c>
      <c r="N176" s="144" t="str">
        <f t="shared" si="24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1"/>
        <v/>
      </c>
      <c r="E177" s="154"/>
      <c r="F177" s="149" t="str">
        <f t="shared" si="20"/>
        <v/>
      </c>
      <c r="G177" s="201"/>
      <c r="H177" s="149" t="str">
        <f t="shared" si="22"/>
        <v/>
      </c>
      <c r="I177" s="198"/>
      <c r="J177" s="198"/>
      <c r="K177" s="198"/>
      <c r="M177" s="144" t="str">
        <f t="shared" si="23"/>
        <v/>
      </c>
      <c r="N177" s="144" t="str">
        <f t="shared" si="24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1"/>
        <v/>
      </c>
      <c r="E178" s="154"/>
      <c r="F178" s="149" t="str">
        <f t="shared" si="20"/>
        <v/>
      </c>
      <c r="G178" s="201"/>
      <c r="H178" s="149" t="str">
        <f t="shared" si="22"/>
        <v/>
      </c>
      <c r="I178" s="198"/>
      <c r="J178" s="198"/>
      <c r="K178" s="198"/>
      <c r="M178" s="144" t="str">
        <f t="shared" si="23"/>
        <v/>
      </c>
      <c r="N178" s="144" t="str">
        <f t="shared" si="24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1"/>
        <v/>
      </c>
      <c r="E179" s="154"/>
      <c r="F179" s="149" t="str">
        <f t="shared" si="20"/>
        <v/>
      </c>
      <c r="G179" s="201"/>
      <c r="H179" s="149" t="str">
        <f t="shared" si="22"/>
        <v/>
      </c>
      <c r="I179" s="198"/>
      <c r="J179" s="198"/>
      <c r="K179" s="198"/>
      <c r="M179" s="144" t="str">
        <f t="shared" si="23"/>
        <v/>
      </c>
      <c r="N179" s="144" t="str">
        <f t="shared" si="24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1"/>
        <v/>
      </c>
      <c r="E180" s="154"/>
      <c r="F180" s="149" t="str">
        <f t="shared" si="20"/>
        <v/>
      </c>
      <c r="G180" s="201"/>
      <c r="H180" s="149" t="str">
        <f t="shared" si="22"/>
        <v/>
      </c>
      <c r="I180" s="198"/>
      <c r="J180" s="198"/>
      <c r="K180" s="198"/>
      <c r="M180" s="144" t="str">
        <f t="shared" si="23"/>
        <v/>
      </c>
      <c r="N180" s="144" t="str">
        <f t="shared" si="24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1"/>
        <v/>
      </c>
      <c r="E181" s="154"/>
      <c r="F181" s="149" t="str">
        <f t="shared" si="20"/>
        <v/>
      </c>
      <c r="G181" s="201"/>
      <c r="H181" s="149" t="str">
        <f t="shared" si="22"/>
        <v/>
      </c>
      <c r="I181" s="198"/>
      <c r="J181" s="198"/>
      <c r="K181" s="198"/>
      <c r="M181" s="144" t="str">
        <f t="shared" si="23"/>
        <v/>
      </c>
      <c r="N181" s="144" t="str">
        <f t="shared" si="24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1"/>
        <v/>
      </c>
      <c r="E182" s="154"/>
      <c r="F182" s="149" t="str">
        <f t="shared" si="20"/>
        <v/>
      </c>
      <c r="G182" s="201"/>
      <c r="H182" s="149" t="str">
        <f t="shared" si="22"/>
        <v/>
      </c>
      <c r="I182" s="198"/>
      <c r="J182" s="198"/>
      <c r="K182" s="198"/>
      <c r="M182" s="144" t="str">
        <f t="shared" si="23"/>
        <v/>
      </c>
      <c r="N182" s="144" t="str">
        <f t="shared" si="24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1"/>
        <v/>
      </c>
      <c r="E183" s="154"/>
      <c r="F183" s="149" t="str">
        <f t="shared" si="20"/>
        <v/>
      </c>
      <c r="G183" s="201"/>
      <c r="H183" s="149" t="str">
        <f t="shared" si="22"/>
        <v/>
      </c>
      <c r="I183" s="198"/>
      <c r="J183" s="198"/>
      <c r="K183" s="198"/>
      <c r="M183" s="144" t="str">
        <f t="shared" si="23"/>
        <v/>
      </c>
      <c r="N183" s="144" t="str">
        <f t="shared" si="24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1"/>
        <v/>
      </c>
      <c r="E184" s="154"/>
      <c r="F184" s="149" t="str">
        <f t="shared" si="20"/>
        <v/>
      </c>
      <c r="G184" s="201"/>
      <c r="H184" s="149" t="str">
        <f t="shared" si="22"/>
        <v/>
      </c>
      <c r="I184" s="198"/>
      <c r="J184" s="198"/>
      <c r="K184" s="198"/>
      <c r="M184" s="144" t="str">
        <f t="shared" si="23"/>
        <v/>
      </c>
      <c r="N184" s="144" t="str">
        <f t="shared" si="24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1"/>
        <v/>
      </c>
      <c r="E185" s="154"/>
      <c r="F185" s="149" t="str">
        <f t="shared" si="20"/>
        <v/>
      </c>
      <c r="G185" s="201"/>
      <c r="H185" s="149" t="str">
        <f t="shared" si="22"/>
        <v/>
      </c>
      <c r="I185" s="198"/>
      <c r="J185" s="198"/>
      <c r="K185" s="198"/>
      <c r="M185" s="144" t="str">
        <f t="shared" si="23"/>
        <v/>
      </c>
      <c r="N185" s="144" t="str">
        <f t="shared" si="24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1"/>
        <v/>
      </c>
      <c r="E186" s="154"/>
      <c r="F186" s="149" t="str">
        <f t="shared" si="20"/>
        <v/>
      </c>
      <c r="G186" s="201"/>
      <c r="H186" s="149" t="str">
        <f t="shared" si="22"/>
        <v/>
      </c>
      <c r="I186" s="198"/>
      <c r="J186" s="198"/>
      <c r="K186" s="198"/>
      <c r="M186" s="144" t="str">
        <f t="shared" si="23"/>
        <v/>
      </c>
      <c r="N186" s="144" t="str">
        <f t="shared" si="24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1"/>
        <v/>
      </c>
      <c r="E187" s="154"/>
      <c r="F187" s="149" t="str">
        <f t="shared" si="20"/>
        <v/>
      </c>
      <c r="G187" s="201"/>
      <c r="H187" s="149" t="str">
        <f t="shared" si="22"/>
        <v/>
      </c>
      <c r="I187" s="198"/>
      <c r="J187" s="198"/>
      <c r="K187" s="198"/>
      <c r="M187" s="144" t="str">
        <f t="shared" si="23"/>
        <v/>
      </c>
      <c r="N187" s="144" t="str">
        <f t="shared" si="24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1"/>
        <v/>
      </c>
      <c r="E188" s="154"/>
      <c r="F188" s="149" t="str">
        <f t="shared" si="20"/>
        <v/>
      </c>
      <c r="G188" s="201"/>
      <c r="H188" s="149" t="str">
        <f t="shared" si="22"/>
        <v/>
      </c>
      <c r="I188" s="198"/>
      <c r="J188" s="198"/>
      <c r="K188" s="198"/>
      <c r="M188" s="144" t="str">
        <f t="shared" si="23"/>
        <v/>
      </c>
      <c r="N188" s="144" t="str">
        <f t="shared" si="24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1"/>
        <v/>
      </c>
      <c r="E189" s="154"/>
      <c r="F189" s="149" t="str">
        <f t="shared" si="20"/>
        <v/>
      </c>
      <c r="G189" s="201"/>
      <c r="H189" s="149" t="str">
        <f t="shared" si="22"/>
        <v/>
      </c>
      <c r="I189" s="198"/>
      <c r="J189" s="198"/>
      <c r="K189" s="198"/>
      <c r="M189" s="144" t="str">
        <f t="shared" si="23"/>
        <v/>
      </c>
      <c r="N189" s="144" t="str">
        <f t="shared" si="24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1"/>
        <v/>
      </c>
      <c r="E190" s="154"/>
      <c r="F190" s="149" t="str">
        <f t="shared" si="20"/>
        <v/>
      </c>
      <c r="G190" s="201"/>
      <c r="H190" s="149" t="str">
        <f t="shared" si="22"/>
        <v/>
      </c>
      <c r="I190" s="198"/>
      <c r="J190" s="198"/>
      <c r="K190" s="198"/>
      <c r="M190" s="144" t="str">
        <f t="shared" si="23"/>
        <v/>
      </c>
      <c r="N190" s="144" t="str">
        <f t="shared" si="24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1"/>
        <v/>
      </c>
      <c r="E191" s="154"/>
      <c r="F191" s="149" t="str">
        <f t="shared" si="20"/>
        <v/>
      </c>
      <c r="G191" s="201"/>
      <c r="H191" s="149" t="str">
        <f t="shared" si="22"/>
        <v/>
      </c>
      <c r="I191" s="198"/>
      <c r="J191" s="198"/>
      <c r="K191" s="198"/>
      <c r="M191" s="144" t="str">
        <f t="shared" si="23"/>
        <v/>
      </c>
      <c r="N191" s="144" t="str">
        <f t="shared" si="24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1"/>
        <v/>
      </c>
      <c r="E192" s="154"/>
      <c r="F192" s="149" t="str">
        <f t="shared" si="20"/>
        <v/>
      </c>
      <c r="G192" s="201"/>
      <c r="H192" s="149" t="str">
        <f t="shared" si="22"/>
        <v/>
      </c>
      <c r="I192" s="198"/>
      <c r="J192" s="198"/>
      <c r="K192" s="198"/>
      <c r="M192" s="144" t="str">
        <f t="shared" si="23"/>
        <v/>
      </c>
      <c r="N192" s="144" t="str">
        <f t="shared" si="24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1"/>
        <v/>
      </c>
      <c r="E193" s="154"/>
      <c r="F193" s="149" t="str">
        <f t="shared" si="20"/>
        <v/>
      </c>
      <c r="G193" s="201"/>
      <c r="H193" s="149" t="str">
        <f t="shared" si="22"/>
        <v/>
      </c>
      <c r="I193" s="198"/>
      <c r="J193" s="198"/>
      <c r="K193" s="198"/>
      <c r="M193" s="144" t="str">
        <f t="shared" si="23"/>
        <v/>
      </c>
      <c r="N193" s="144" t="str">
        <f t="shared" si="24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1"/>
        <v/>
      </c>
      <c r="E194" s="154"/>
      <c r="F194" s="149" t="str">
        <f t="shared" si="20"/>
        <v/>
      </c>
      <c r="G194" s="201"/>
      <c r="H194" s="149" t="str">
        <f t="shared" si="22"/>
        <v/>
      </c>
      <c r="I194" s="198"/>
      <c r="J194" s="198"/>
      <c r="K194" s="198"/>
      <c r="M194" s="144" t="str">
        <f t="shared" si="23"/>
        <v/>
      </c>
      <c r="N194" s="144" t="str">
        <f t="shared" si="24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1"/>
        <v/>
      </c>
      <c r="E195" s="154"/>
      <c r="F195" s="149" t="str">
        <f t="shared" ref="F195:F258" si="25">IFERROR(VLOOKUP(E195,$R$5:$T$129,2,FALSE),"")</f>
        <v/>
      </c>
      <c r="G195" s="201"/>
      <c r="H195" s="149" t="str">
        <f t="shared" si="22"/>
        <v/>
      </c>
      <c r="I195" s="198"/>
      <c r="J195" s="198"/>
      <c r="K195" s="198"/>
      <c r="M195" s="144" t="str">
        <f t="shared" si="23"/>
        <v/>
      </c>
      <c r="N195" s="144" t="str">
        <f t="shared" si="24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26">IFERROR(VLOOKUP(C196,$O$6:$P$16,2,FALSE),"")</f>
        <v/>
      </c>
      <c r="E196" s="154"/>
      <c r="F196" s="149" t="str">
        <f t="shared" si="25"/>
        <v/>
      </c>
      <c r="G196" s="201"/>
      <c r="H196" s="149" t="str">
        <f t="shared" ref="H196:H259" si="27">IFERROR(VLOOKUP(G196,$X$6:$Y$50,2,FALSE),"")</f>
        <v/>
      </c>
      <c r="I196" s="198"/>
      <c r="J196" s="198"/>
      <c r="K196" s="198"/>
      <c r="M196" s="144" t="str">
        <f t="shared" ref="M196:M259" si="28">LEFT(E196,3)</f>
        <v/>
      </c>
      <c r="N196" s="144" t="str">
        <f t="shared" ref="N196:N259" si="29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26"/>
        <v/>
      </c>
      <c r="E197" s="154"/>
      <c r="F197" s="149" t="str">
        <f t="shared" si="25"/>
        <v/>
      </c>
      <c r="G197" s="201"/>
      <c r="H197" s="149" t="str">
        <f t="shared" si="27"/>
        <v/>
      </c>
      <c r="I197" s="198"/>
      <c r="J197" s="198"/>
      <c r="K197" s="198"/>
      <c r="M197" s="144" t="str">
        <f t="shared" si="28"/>
        <v/>
      </c>
      <c r="N197" s="144" t="str">
        <f t="shared" si="29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26"/>
        <v/>
      </c>
      <c r="E198" s="154"/>
      <c r="F198" s="149" t="str">
        <f t="shared" si="25"/>
        <v/>
      </c>
      <c r="G198" s="201"/>
      <c r="H198" s="149" t="str">
        <f t="shared" si="27"/>
        <v/>
      </c>
      <c r="I198" s="198"/>
      <c r="J198" s="198"/>
      <c r="K198" s="198"/>
      <c r="M198" s="144" t="str">
        <f t="shared" si="28"/>
        <v/>
      </c>
      <c r="N198" s="144" t="str">
        <f t="shared" si="29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26"/>
        <v/>
      </c>
      <c r="E199" s="154"/>
      <c r="F199" s="149" t="str">
        <f t="shared" si="25"/>
        <v/>
      </c>
      <c r="G199" s="201"/>
      <c r="H199" s="149" t="str">
        <f t="shared" si="27"/>
        <v/>
      </c>
      <c r="I199" s="198"/>
      <c r="J199" s="198"/>
      <c r="K199" s="198"/>
      <c r="M199" s="144" t="str">
        <f t="shared" si="28"/>
        <v/>
      </c>
      <c r="N199" s="144" t="str">
        <f t="shared" si="29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26"/>
        <v/>
      </c>
      <c r="E200" s="154"/>
      <c r="F200" s="149" t="str">
        <f t="shared" si="25"/>
        <v/>
      </c>
      <c r="G200" s="201"/>
      <c r="H200" s="149" t="str">
        <f t="shared" si="27"/>
        <v/>
      </c>
      <c r="I200" s="198"/>
      <c r="J200" s="198"/>
      <c r="K200" s="198"/>
      <c r="M200" s="144" t="str">
        <f t="shared" si="28"/>
        <v/>
      </c>
      <c r="N200" s="144" t="str">
        <f t="shared" si="29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26"/>
        <v/>
      </c>
      <c r="E201" s="154"/>
      <c r="F201" s="149" t="str">
        <f t="shared" si="25"/>
        <v/>
      </c>
      <c r="G201" s="201"/>
      <c r="H201" s="149" t="str">
        <f t="shared" si="27"/>
        <v/>
      </c>
      <c r="I201" s="198"/>
      <c r="J201" s="198"/>
      <c r="K201" s="198"/>
      <c r="M201" s="144" t="str">
        <f t="shared" si="28"/>
        <v/>
      </c>
      <c r="N201" s="144" t="str">
        <f t="shared" si="29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26"/>
        <v/>
      </c>
      <c r="E202" s="154"/>
      <c r="F202" s="149" t="str">
        <f t="shared" si="25"/>
        <v/>
      </c>
      <c r="G202" s="201"/>
      <c r="H202" s="149" t="str">
        <f t="shared" si="27"/>
        <v/>
      </c>
      <c r="I202" s="198"/>
      <c r="J202" s="198"/>
      <c r="K202" s="198"/>
      <c r="M202" s="144" t="str">
        <f t="shared" si="28"/>
        <v/>
      </c>
      <c r="N202" s="144" t="str">
        <f t="shared" si="29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26"/>
        <v/>
      </c>
      <c r="E203" s="154"/>
      <c r="F203" s="149" t="str">
        <f t="shared" si="25"/>
        <v/>
      </c>
      <c r="G203" s="201"/>
      <c r="H203" s="149" t="str">
        <f t="shared" si="27"/>
        <v/>
      </c>
      <c r="I203" s="198"/>
      <c r="J203" s="198"/>
      <c r="K203" s="198"/>
      <c r="M203" s="144" t="str">
        <f t="shared" si="28"/>
        <v/>
      </c>
      <c r="N203" s="144" t="str">
        <f t="shared" si="29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26"/>
        <v/>
      </c>
      <c r="E204" s="154"/>
      <c r="F204" s="149" t="str">
        <f t="shared" si="25"/>
        <v/>
      </c>
      <c r="G204" s="201"/>
      <c r="H204" s="149" t="str">
        <f t="shared" si="27"/>
        <v/>
      </c>
      <c r="I204" s="198"/>
      <c r="J204" s="198"/>
      <c r="K204" s="198"/>
      <c r="M204" s="144" t="str">
        <f t="shared" si="28"/>
        <v/>
      </c>
      <c r="N204" s="144" t="str">
        <f t="shared" si="29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26"/>
        <v/>
      </c>
      <c r="E205" s="154"/>
      <c r="F205" s="149" t="str">
        <f t="shared" si="25"/>
        <v/>
      </c>
      <c r="G205" s="201"/>
      <c r="H205" s="149" t="str">
        <f t="shared" si="27"/>
        <v/>
      </c>
      <c r="I205" s="198"/>
      <c r="J205" s="198"/>
      <c r="K205" s="198"/>
      <c r="M205" s="144" t="str">
        <f t="shared" si="28"/>
        <v/>
      </c>
      <c r="N205" s="144" t="str">
        <f t="shared" si="29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26"/>
        <v/>
      </c>
      <c r="E206" s="154"/>
      <c r="F206" s="149" t="str">
        <f t="shared" si="25"/>
        <v/>
      </c>
      <c r="G206" s="201"/>
      <c r="H206" s="149" t="str">
        <f t="shared" si="27"/>
        <v/>
      </c>
      <c r="I206" s="198"/>
      <c r="J206" s="198"/>
      <c r="K206" s="198"/>
      <c r="M206" s="144" t="str">
        <f t="shared" si="28"/>
        <v/>
      </c>
      <c r="N206" s="144" t="str">
        <f t="shared" si="29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26"/>
        <v/>
      </c>
      <c r="E207" s="154"/>
      <c r="F207" s="149" t="str">
        <f t="shared" si="25"/>
        <v/>
      </c>
      <c r="G207" s="201"/>
      <c r="H207" s="149" t="str">
        <f t="shared" si="27"/>
        <v/>
      </c>
      <c r="I207" s="198"/>
      <c r="J207" s="198"/>
      <c r="K207" s="198"/>
      <c r="M207" s="144" t="str">
        <f t="shared" si="28"/>
        <v/>
      </c>
      <c r="N207" s="144" t="str">
        <f t="shared" si="29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26"/>
        <v/>
      </c>
      <c r="E208" s="154"/>
      <c r="F208" s="149" t="str">
        <f t="shared" si="25"/>
        <v/>
      </c>
      <c r="G208" s="201"/>
      <c r="H208" s="149" t="str">
        <f t="shared" si="27"/>
        <v/>
      </c>
      <c r="I208" s="198"/>
      <c r="J208" s="198"/>
      <c r="K208" s="198"/>
      <c r="M208" s="144" t="str">
        <f t="shared" si="28"/>
        <v/>
      </c>
      <c r="N208" s="144" t="str">
        <f t="shared" si="29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26"/>
        <v/>
      </c>
      <c r="E209" s="154"/>
      <c r="F209" s="149" t="str">
        <f t="shared" si="25"/>
        <v/>
      </c>
      <c r="G209" s="201"/>
      <c r="H209" s="149" t="str">
        <f t="shared" si="27"/>
        <v/>
      </c>
      <c r="I209" s="198"/>
      <c r="J209" s="198"/>
      <c r="K209" s="198"/>
      <c r="M209" s="144" t="str">
        <f t="shared" si="28"/>
        <v/>
      </c>
      <c r="N209" s="144" t="str">
        <f t="shared" si="29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26"/>
        <v/>
      </c>
      <c r="E210" s="154"/>
      <c r="F210" s="149" t="str">
        <f t="shared" si="25"/>
        <v/>
      </c>
      <c r="G210" s="201"/>
      <c r="H210" s="149" t="str">
        <f t="shared" si="27"/>
        <v/>
      </c>
      <c r="I210" s="198"/>
      <c r="J210" s="198"/>
      <c r="K210" s="198"/>
      <c r="M210" s="144" t="str">
        <f t="shared" si="28"/>
        <v/>
      </c>
      <c r="N210" s="144" t="str">
        <f t="shared" si="29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26"/>
        <v/>
      </c>
      <c r="E211" s="154"/>
      <c r="F211" s="149" t="str">
        <f t="shared" si="25"/>
        <v/>
      </c>
      <c r="G211" s="201"/>
      <c r="H211" s="149" t="str">
        <f t="shared" si="27"/>
        <v/>
      </c>
      <c r="I211" s="198"/>
      <c r="J211" s="198"/>
      <c r="K211" s="198"/>
      <c r="M211" s="144" t="str">
        <f t="shared" si="28"/>
        <v/>
      </c>
      <c r="N211" s="144" t="str">
        <f t="shared" si="29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26"/>
        <v/>
      </c>
      <c r="E212" s="154"/>
      <c r="F212" s="149" t="str">
        <f t="shared" si="25"/>
        <v/>
      </c>
      <c r="G212" s="201"/>
      <c r="H212" s="149" t="str">
        <f t="shared" si="27"/>
        <v/>
      </c>
      <c r="I212" s="198"/>
      <c r="J212" s="198"/>
      <c r="K212" s="198"/>
      <c r="M212" s="144" t="str">
        <f t="shared" si="28"/>
        <v/>
      </c>
      <c r="N212" s="144" t="str">
        <f t="shared" si="29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26"/>
        <v/>
      </c>
      <c r="E213" s="154"/>
      <c r="F213" s="149" t="str">
        <f t="shared" si="25"/>
        <v/>
      </c>
      <c r="G213" s="201"/>
      <c r="H213" s="149" t="str">
        <f t="shared" si="27"/>
        <v/>
      </c>
      <c r="I213" s="198"/>
      <c r="J213" s="198"/>
      <c r="K213" s="198"/>
      <c r="M213" s="144" t="str">
        <f t="shared" si="28"/>
        <v/>
      </c>
      <c r="N213" s="144" t="str">
        <f t="shared" si="29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26"/>
        <v/>
      </c>
      <c r="E214" s="154"/>
      <c r="F214" s="149" t="str">
        <f t="shared" si="25"/>
        <v/>
      </c>
      <c r="G214" s="201"/>
      <c r="H214" s="149" t="str">
        <f t="shared" si="27"/>
        <v/>
      </c>
      <c r="I214" s="198"/>
      <c r="J214" s="198"/>
      <c r="K214" s="198"/>
      <c r="M214" s="144" t="str">
        <f t="shared" si="28"/>
        <v/>
      </c>
      <c r="N214" s="144" t="str">
        <f t="shared" si="29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26"/>
        <v/>
      </c>
      <c r="E215" s="154"/>
      <c r="F215" s="149" t="str">
        <f t="shared" si="25"/>
        <v/>
      </c>
      <c r="G215" s="201"/>
      <c r="H215" s="149" t="str">
        <f t="shared" si="27"/>
        <v/>
      </c>
      <c r="I215" s="198"/>
      <c r="J215" s="198"/>
      <c r="K215" s="198"/>
      <c r="M215" s="144" t="str">
        <f t="shared" si="28"/>
        <v/>
      </c>
      <c r="N215" s="144" t="str">
        <f t="shared" si="29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26"/>
        <v/>
      </c>
      <c r="E216" s="154"/>
      <c r="F216" s="149" t="str">
        <f t="shared" si="25"/>
        <v/>
      </c>
      <c r="G216" s="201"/>
      <c r="H216" s="149" t="str">
        <f t="shared" si="27"/>
        <v/>
      </c>
      <c r="I216" s="198"/>
      <c r="J216" s="198"/>
      <c r="K216" s="198"/>
      <c r="M216" s="144" t="str">
        <f t="shared" si="28"/>
        <v/>
      </c>
      <c r="N216" s="144" t="str">
        <f t="shared" si="29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26"/>
        <v/>
      </c>
      <c r="E217" s="154"/>
      <c r="F217" s="149" t="str">
        <f t="shared" si="25"/>
        <v/>
      </c>
      <c r="G217" s="201"/>
      <c r="H217" s="149" t="str">
        <f t="shared" si="27"/>
        <v/>
      </c>
      <c r="I217" s="198"/>
      <c r="J217" s="198"/>
      <c r="K217" s="198"/>
      <c r="M217" s="144" t="str">
        <f t="shared" si="28"/>
        <v/>
      </c>
      <c r="N217" s="144" t="str">
        <f t="shared" si="29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26"/>
        <v/>
      </c>
      <c r="E218" s="154"/>
      <c r="F218" s="149" t="str">
        <f t="shared" si="25"/>
        <v/>
      </c>
      <c r="G218" s="201"/>
      <c r="H218" s="149" t="str">
        <f t="shared" si="27"/>
        <v/>
      </c>
      <c r="I218" s="198"/>
      <c r="J218" s="198"/>
      <c r="K218" s="198"/>
      <c r="M218" s="144" t="str">
        <f t="shared" si="28"/>
        <v/>
      </c>
      <c r="N218" s="144" t="str">
        <f t="shared" si="29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26"/>
        <v/>
      </c>
      <c r="E219" s="154"/>
      <c r="F219" s="149" t="str">
        <f t="shared" si="25"/>
        <v/>
      </c>
      <c r="G219" s="201"/>
      <c r="H219" s="149" t="str">
        <f t="shared" si="27"/>
        <v/>
      </c>
      <c r="I219" s="198"/>
      <c r="J219" s="198"/>
      <c r="K219" s="198"/>
      <c r="M219" s="144" t="str">
        <f t="shared" si="28"/>
        <v/>
      </c>
      <c r="N219" s="144" t="str">
        <f t="shared" si="29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26"/>
        <v/>
      </c>
      <c r="E220" s="154"/>
      <c r="F220" s="149" t="str">
        <f t="shared" si="25"/>
        <v/>
      </c>
      <c r="G220" s="201"/>
      <c r="H220" s="149" t="str">
        <f t="shared" si="27"/>
        <v/>
      </c>
      <c r="I220" s="198"/>
      <c r="J220" s="198"/>
      <c r="K220" s="198"/>
      <c r="M220" s="144" t="str">
        <f t="shared" si="28"/>
        <v/>
      </c>
      <c r="N220" s="144" t="str">
        <f t="shared" si="29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26"/>
        <v/>
      </c>
      <c r="E221" s="154"/>
      <c r="F221" s="149" t="str">
        <f t="shared" si="25"/>
        <v/>
      </c>
      <c r="G221" s="201"/>
      <c r="H221" s="149" t="str">
        <f t="shared" si="27"/>
        <v/>
      </c>
      <c r="I221" s="198"/>
      <c r="J221" s="198"/>
      <c r="K221" s="198"/>
      <c r="M221" s="144" t="str">
        <f t="shared" si="28"/>
        <v/>
      </c>
      <c r="N221" s="144" t="str">
        <f t="shared" si="29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26"/>
        <v/>
      </c>
      <c r="E222" s="154"/>
      <c r="F222" s="149" t="str">
        <f t="shared" si="25"/>
        <v/>
      </c>
      <c r="G222" s="201"/>
      <c r="H222" s="149" t="str">
        <f t="shared" si="27"/>
        <v/>
      </c>
      <c r="I222" s="198"/>
      <c r="J222" s="198"/>
      <c r="K222" s="198"/>
      <c r="M222" s="144" t="str">
        <f t="shared" si="28"/>
        <v/>
      </c>
      <c r="N222" s="144" t="str">
        <f t="shared" si="29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26"/>
        <v/>
      </c>
      <c r="E223" s="154"/>
      <c r="F223" s="149" t="str">
        <f t="shared" si="25"/>
        <v/>
      </c>
      <c r="G223" s="201"/>
      <c r="H223" s="149" t="str">
        <f t="shared" si="27"/>
        <v/>
      </c>
      <c r="I223" s="198"/>
      <c r="J223" s="198"/>
      <c r="K223" s="198"/>
      <c r="M223" s="144" t="str">
        <f t="shared" si="28"/>
        <v/>
      </c>
      <c r="N223" s="144" t="str">
        <f t="shared" si="29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26"/>
        <v/>
      </c>
      <c r="E224" s="154"/>
      <c r="F224" s="149" t="str">
        <f t="shared" si="25"/>
        <v/>
      </c>
      <c r="G224" s="201"/>
      <c r="H224" s="149" t="str">
        <f t="shared" si="27"/>
        <v/>
      </c>
      <c r="I224" s="198"/>
      <c r="J224" s="198"/>
      <c r="K224" s="198"/>
      <c r="M224" s="144" t="str">
        <f t="shared" si="28"/>
        <v/>
      </c>
      <c r="N224" s="144" t="str">
        <f t="shared" si="29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26"/>
        <v/>
      </c>
      <c r="E225" s="154"/>
      <c r="F225" s="149" t="str">
        <f t="shared" si="25"/>
        <v/>
      </c>
      <c r="G225" s="201"/>
      <c r="H225" s="149" t="str">
        <f t="shared" si="27"/>
        <v/>
      </c>
      <c r="I225" s="198"/>
      <c r="J225" s="198"/>
      <c r="K225" s="198"/>
      <c r="M225" s="144" t="str">
        <f t="shared" si="28"/>
        <v/>
      </c>
      <c r="N225" s="144" t="str">
        <f t="shared" si="29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26"/>
        <v/>
      </c>
      <c r="E226" s="154"/>
      <c r="F226" s="149" t="str">
        <f t="shared" si="25"/>
        <v/>
      </c>
      <c r="G226" s="201"/>
      <c r="H226" s="149" t="str">
        <f t="shared" si="27"/>
        <v/>
      </c>
      <c r="I226" s="198"/>
      <c r="J226" s="198"/>
      <c r="K226" s="198"/>
      <c r="M226" s="144" t="str">
        <f t="shared" si="28"/>
        <v/>
      </c>
      <c r="N226" s="144" t="str">
        <f t="shared" si="29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26"/>
        <v/>
      </c>
      <c r="E227" s="154"/>
      <c r="F227" s="149" t="str">
        <f t="shared" si="25"/>
        <v/>
      </c>
      <c r="G227" s="201"/>
      <c r="H227" s="149" t="str">
        <f t="shared" si="27"/>
        <v/>
      </c>
      <c r="I227" s="198"/>
      <c r="J227" s="198"/>
      <c r="K227" s="198"/>
      <c r="M227" s="144" t="str">
        <f t="shared" si="28"/>
        <v/>
      </c>
      <c r="N227" s="144" t="str">
        <f t="shared" si="29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26"/>
        <v/>
      </c>
      <c r="E228" s="154"/>
      <c r="F228" s="149" t="str">
        <f t="shared" si="25"/>
        <v/>
      </c>
      <c r="G228" s="201"/>
      <c r="H228" s="149" t="str">
        <f t="shared" si="27"/>
        <v/>
      </c>
      <c r="I228" s="198"/>
      <c r="J228" s="198"/>
      <c r="K228" s="198"/>
      <c r="M228" s="144" t="str">
        <f t="shared" si="28"/>
        <v/>
      </c>
      <c r="N228" s="144" t="str">
        <f t="shared" si="29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26"/>
        <v/>
      </c>
      <c r="E229" s="154"/>
      <c r="F229" s="149" t="str">
        <f t="shared" si="25"/>
        <v/>
      </c>
      <c r="G229" s="201"/>
      <c r="H229" s="149" t="str">
        <f t="shared" si="27"/>
        <v/>
      </c>
      <c r="I229" s="198"/>
      <c r="J229" s="198"/>
      <c r="K229" s="198"/>
      <c r="M229" s="144" t="str">
        <f t="shared" si="28"/>
        <v/>
      </c>
      <c r="N229" s="144" t="str">
        <f t="shared" si="29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26"/>
        <v/>
      </c>
      <c r="E230" s="154"/>
      <c r="F230" s="149" t="str">
        <f t="shared" si="25"/>
        <v/>
      </c>
      <c r="G230" s="201"/>
      <c r="H230" s="149" t="str">
        <f t="shared" si="27"/>
        <v/>
      </c>
      <c r="I230" s="198"/>
      <c r="J230" s="198"/>
      <c r="K230" s="198"/>
      <c r="M230" s="144" t="str">
        <f t="shared" si="28"/>
        <v/>
      </c>
      <c r="N230" s="144" t="str">
        <f t="shared" si="29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26"/>
        <v/>
      </c>
      <c r="E231" s="154"/>
      <c r="F231" s="149" t="str">
        <f t="shared" si="25"/>
        <v/>
      </c>
      <c r="G231" s="201"/>
      <c r="H231" s="149" t="str">
        <f t="shared" si="27"/>
        <v/>
      </c>
      <c r="I231" s="198"/>
      <c r="J231" s="198"/>
      <c r="K231" s="198"/>
      <c r="M231" s="144" t="str">
        <f t="shared" si="28"/>
        <v/>
      </c>
      <c r="N231" s="144" t="str">
        <f t="shared" si="29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26"/>
        <v/>
      </c>
      <c r="E232" s="154"/>
      <c r="F232" s="149" t="str">
        <f t="shared" si="25"/>
        <v/>
      </c>
      <c r="G232" s="201"/>
      <c r="H232" s="149" t="str">
        <f t="shared" si="27"/>
        <v/>
      </c>
      <c r="I232" s="198"/>
      <c r="J232" s="198"/>
      <c r="K232" s="198"/>
      <c r="M232" s="144" t="str">
        <f t="shared" si="28"/>
        <v/>
      </c>
      <c r="N232" s="144" t="str">
        <f t="shared" si="29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26"/>
        <v/>
      </c>
      <c r="E233" s="154"/>
      <c r="F233" s="149" t="str">
        <f t="shared" si="25"/>
        <v/>
      </c>
      <c r="G233" s="201"/>
      <c r="H233" s="149" t="str">
        <f t="shared" si="27"/>
        <v/>
      </c>
      <c r="I233" s="198"/>
      <c r="J233" s="198"/>
      <c r="K233" s="198"/>
      <c r="M233" s="144" t="str">
        <f t="shared" si="28"/>
        <v/>
      </c>
      <c r="N233" s="144" t="str">
        <f t="shared" si="29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26"/>
        <v/>
      </c>
      <c r="E234" s="154"/>
      <c r="F234" s="149" t="str">
        <f t="shared" si="25"/>
        <v/>
      </c>
      <c r="G234" s="201"/>
      <c r="H234" s="149" t="str">
        <f t="shared" si="27"/>
        <v/>
      </c>
      <c r="I234" s="198"/>
      <c r="J234" s="198"/>
      <c r="K234" s="198"/>
      <c r="M234" s="144" t="str">
        <f t="shared" si="28"/>
        <v/>
      </c>
      <c r="N234" s="144" t="str">
        <f t="shared" si="29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26"/>
        <v/>
      </c>
      <c r="E235" s="154"/>
      <c r="F235" s="149" t="str">
        <f t="shared" si="25"/>
        <v/>
      </c>
      <c r="G235" s="201"/>
      <c r="H235" s="149" t="str">
        <f t="shared" si="27"/>
        <v/>
      </c>
      <c r="I235" s="198"/>
      <c r="J235" s="198"/>
      <c r="K235" s="198"/>
      <c r="M235" s="144" t="str">
        <f t="shared" si="28"/>
        <v/>
      </c>
      <c r="N235" s="144" t="str">
        <f t="shared" si="29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26"/>
        <v/>
      </c>
      <c r="E236" s="154"/>
      <c r="F236" s="149" t="str">
        <f t="shared" si="25"/>
        <v/>
      </c>
      <c r="G236" s="201"/>
      <c r="H236" s="149" t="str">
        <f t="shared" si="27"/>
        <v/>
      </c>
      <c r="I236" s="198"/>
      <c r="J236" s="198"/>
      <c r="K236" s="198"/>
      <c r="M236" s="144" t="str">
        <f t="shared" si="28"/>
        <v/>
      </c>
      <c r="N236" s="144" t="str">
        <f t="shared" si="29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26"/>
        <v/>
      </c>
      <c r="E237" s="154"/>
      <c r="F237" s="149" t="str">
        <f t="shared" si="25"/>
        <v/>
      </c>
      <c r="G237" s="201"/>
      <c r="H237" s="149" t="str">
        <f t="shared" si="27"/>
        <v/>
      </c>
      <c r="I237" s="198"/>
      <c r="J237" s="198"/>
      <c r="K237" s="198"/>
      <c r="M237" s="144" t="str">
        <f t="shared" si="28"/>
        <v/>
      </c>
      <c r="N237" s="144" t="str">
        <f t="shared" si="29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26"/>
        <v/>
      </c>
      <c r="E238" s="154"/>
      <c r="F238" s="149" t="str">
        <f t="shared" si="25"/>
        <v/>
      </c>
      <c r="G238" s="201"/>
      <c r="H238" s="149" t="str">
        <f t="shared" si="27"/>
        <v/>
      </c>
      <c r="I238" s="198"/>
      <c r="J238" s="198"/>
      <c r="K238" s="198"/>
      <c r="M238" s="144" t="str">
        <f t="shared" si="28"/>
        <v/>
      </c>
      <c r="N238" s="144" t="str">
        <f t="shared" si="29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26"/>
        <v/>
      </c>
      <c r="E239" s="154"/>
      <c r="F239" s="149" t="str">
        <f t="shared" si="25"/>
        <v/>
      </c>
      <c r="G239" s="201"/>
      <c r="H239" s="149" t="str">
        <f t="shared" si="27"/>
        <v/>
      </c>
      <c r="I239" s="198"/>
      <c r="J239" s="198"/>
      <c r="K239" s="198"/>
      <c r="M239" s="144" t="str">
        <f t="shared" si="28"/>
        <v/>
      </c>
      <c r="N239" s="144" t="str">
        <f t="shared" si="29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26"/>
        <v/>
      </c>
      <c r="E240" s="154"/>
      <c r="F240" s="149" t="str">
        <f t="shared" si="25"/>
        <v/>
      </c>
      <c r="G240" s="201"/>
      <c r="H240" s="149" t="str">
        <f t="shared" si="27"/>
        <v/>
      </c>
      <c r="I240" s="198"/>
      <c r="J240" s="198"/>
      <c r="K240" s="198"/>
      <c r="M240" s="144" t="str">
        <f t="shared" si="28"/>
        <v/>
      </c>
      <c r="N240" s="144" t="str">
        <f t="shared" si="29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26"/>
        <v/>
      </c>
      <c r="E241" s="154"/>
      <c r="F241" s="149" t="str">
        <f t="shared" si="25"/>
        <v/>
      </c>
      <c r="G241" s="201"/>
      <c r="H241" s="149" t="str">
        <f t="shared" si="27"/>
        <v/>
      </c>
      <c r="I241" s="198"/>
      <c r="J241" s="198"/>
      <c r="K241" s="198"/>
      <c r="M241" s="144" t="str">
        <f t="shared" si="28"/>
        <v/>
      </c>
      <c r="N241" s="144" t="str">
        <f t="shared" si="29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26"/>
        <v/>
      </c>
      <c r="E242" s="154"/>
      <c r="F242" s="149" t="str">
        <f t="shared" si="25"/>
        <v/>
      </c>
      <c r="G242" s="201"/>
      <c r="H242" s="149" t="str">
        <f t="shared" si="27"/>
        <v/>
      </c>
      <c r="I242" s="198"/>
      <c r="J242" s="198"/>
      <c r="K242" s="198"/>
      <c r="M242" s="144" t="str">
        <f t="shared" si="28"/>
        <v/>
      </c>
      <c r="N242" s="144" t="str">
        <f t="shared" si="29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26"/>
        <v/>
      </c>
      <c r="E243" s="154"/>
      <c r="F243" s="149" t="str">
        <f t="shared" si="25"/>
        <v/>
      </c>
      <c r="G243" s="201"/>
      <c r="H243" s="149" t="str">
        <f t="shared" si="27"/>
        <v/>
      </c>
      <c r="I243" s="198"/>
      <c r="J243" s="198"/>
      <c r="K243" s="198"/>
      <c r="M243" s="144" t="str">
        <f t="shared" si="28"/>
        <v/>
      </c>
      <c r="N243" s="144" t="str">
        <f t="shared" si="29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26"/>
        <v/>
      </c>
      <c r="E244" s="154"/>
      <c r="F244" s="149" t="str">
        <f t="shared" si="25"/>
        <v/>
      </c>
      <c r="G244" s="201"/>
      <c r="H244" s="149" t="str">
        <f t="shared" si="27"/>
        <v/>
      </c>
      <c r="I244" s="198"/>
      <c r="J244" s="198"/>
      <c r="K244" s="198"/>
      <c r="M244" s="144" t="str">
        <f t="shared" si="28"/>
        <v/>
      </c>
      <c r="N244" s="144" t="str">
        <f t="shared" si="29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26"/>
        <v/>
      </c>
      <c r="E245" s="154"/>
      <c r="F245" s="149" t="str">
        <f t="shared" si="25"/>
        <v/>
      </c>
      <c r="G245" s="201"/>
      <c r="H245" s="149" t="str">
        <f t="shared" si="27"/>
        <v/>
      </c>
      <c r="I245" s="198"/>
      <c r="J245" s="198"/>
      <c r="K245" s="198"/>
      <c r="M245" s="144" t="str">
        <f t="shared" si="28"/>
        <v/>
      </c>
      <c r="N245" s="144" t="str">
        <f t="shared" si="29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26"/>
        <v/>
      </c>
      <c r="E246" s="154"/>
      <c r="F246" s="149" t="str">
        <f t="shared" si="25"/>
        <v/>
      </c>
      <c r="G246" s="201"/>
      <c r="H246" s="149" t="str">
        <f t="shared" si="27"/>
        <v/>
      </c>
      <c r="I246" s="198"/>
      <c r="J246" s="198"/>
      <c r="K246" s="198"/>
      <c r="M246" s="144" t="str">
        <f t="shared" si="28"/>
        <v/>
      </c>
      <c r="N246" s="144" t="str">
        <f t="shared" si="29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26"/>
        <v/>
      </c>
      <c r="E247" s="154"/>
      <c r="F247" s="149" t="str">
        <f t="shared" si="25"/>
        <v/>
      </c>
      <c r="G247" s="201"/>
      <c r="H247" s="149" t="str">
        <f t="shared" si="27"/>
        <v/>
      </c>
      <c r="I247" s="198"/>
      <c r="J247" s="198"/>
      <c r="K247" s="198"/>
      <c r="M247" s="144" t="str">
        <f t="shared" si="28"/>
        <v/>
      </c>
      <c r="N247" s="144" t="str">
        <f t="shared" si="29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26"/>
        <v/>
      </c>
      <c r="E248" s="154"/>
      <c r="F248" s="149" t="str">
        <f t="shared" si="25"/>
        <v/>
      </c>
      <c r="G248" s="201"/>
      <c r="H248" s="149" t="str">
        <f t="shared" si="27"/>
        <v/>
      </c>
      <c r="I248" s="198"/>
      <c r="J248" s="198"/>
      <c r="K248" s="198"/>
      <c r="M248" s="144" t="str">
        <f t="shared" si="28"/>
        <v/>
      </c>
      <c r="N248" s="144" t="str">
        <f t="shared" si="29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26"/>
        <v/>
      </c>
      <c r="E249" s="154"/>
      <c r="F249" s="149" t="str">
        <f t="shared" si="25"/>
        <v/>
      </c>
      <c r="G249" s="201"/>
      <c r="H249" s="149" t="str">
        <f t="shared" si="27"/>
        <v/>
      </c>
      <c r="I249" s="198"/>
      <c r="J249" s="198"/>
      <c r="K249" s="198"/>
      <c r="M249" s="144" t="str">
        <f t="shared" si="28"/>
        <v/>
      </c>
      <c r="N249" s="144" t="str">
        <f t="shared" si="29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26"/>
        <v/>
      </c>
      <c r="E250" s="154"/>
      <c r="F250" s="149" t="str">
        <f t="shared" si="25"/>
        <v/>
      </c>
      <c r="G250" s="201"/>
      <c r="H250" s="149" t="str">
        <f t="shared" si="27"/>
        <v/>
      </c>
      <c r="I250" s="198"/>
      <c r="J250" s="198"/>
      <c r="K250" s="198"/>
      <c r="M250" s="144" t="str">
        <f t="shared" si="28"/>
        <v/>
      </c>
      <c r="N250" s="144" t="str">
        <f t="shared" si="29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26"/>
        <v/>
      </c>
      <c r="E251" s="154"/>
      <c r="F251" s="149" t="str">
        <f t="shared" si="25"/>
        <v/>
      </c>
      <c r="G251" s="201"/>
      <c r="H251" s="149" t="str">
        <f t="shared" si="27"/>
        <v/>
      </c>
      <c r="I251" s="198"/>
      <c r="J251" s="198"/>
      <c r="K251" s="198"/>
      <c r="M251" s="144" t="str">
        <f t="shared" si="28"/>
        <v/>
      </c>
      <c r="N251" s="144" t="str">
        <f t="shared" si="29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26"/>
        <v/>
      </c>
      <c r="E252" s="154"/>
      <c r="F252" s="149" t="str">
        <f t="shared" si="25"/>
        <v/>
      </c>
      <c r="G252" s="201"/>
      <c r="H252" s="149" t="str">
        <f t="shared" si="27"/>
        <v/>
      </c>
      <c r="I252" s="198"/>
      <c r="J252" s="198"/>
      <c r="K252" s="198"/>
      <c r="M252" s="144" t="str">
        <f t="shared" si="28"/>
        <v/>
      </c>
      <c r="N252" s="144" t="str">
        <f t="shared" si="29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26"/>
        <v/>
      </c>
      <c r="E253" s="154"/>
      <c r="F253" s="149" t="str">
        <f t="shared" si="25"/>
        <v/>
      </c>
      <c r="G253" s="201"/>
      <c r="H253" s="149" t="str">
        <f t="shared" si="27"/>
        <v/>
      </c>
      <c r="I253" s="198"/>
      <c r="J253" s="198"/>
      <c r="K253" s="198"/>
      <c r="M253" s="144" t="str">
        <f t="shared" si="28"/>
        <v/>
      </c>
      <c r="N253" s="144" t="str">
        <f t="shared" si="29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26"/>
        <v/>
      </c>
      <c r="E254" s="154"/>
      <c r="F254" s="149" t="str">
        <f t="shared" si="25"/>
        <v/>
      </c>
      <c r="G254" s="201"/>
      <c r="H254" s="149" t="str">
        <f t="shared" si="27"/>
        <v/>
      </c>
      <c r="I254" s="198"/>
      <c r="J254" s="198"/>
      <c r="K254" s="198"/>
      <c r="M254" s="144" t="str">
        <f t="shared" si="28"/>
        <v/>
      </c>
      <c r="N254" s="144" t="str">
        <f t="shared" si="29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26"/>
        <v/>
      </c>
      <c r="E255" s="154"/>
      <c r="F255" s="149" t="str">
        <f t="shared" si="25"/>
        <v/>
      </c>
      <c r="G255" s="201"/>
      <c r="H255" s="149" t="str">
        <f t="shared" si="27"/>
        <v/>
      </c>
      <c r="I255" s="198"/>
      <c r="J255" s="198"/>
      <c r="K255" s="198"/>
      <c r="M255" s="144" t="str">
        <f t="shared" si="28"/>
        <v/>
      </c>
      <c r="N255" s="144" t="str">
        <f t="shared" si="29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26"/>
        <v/>
      </c>
      <c r="E256" s="154"/>
      <c r="F256" s="149" t="str">
        <f t="shared" si="25"/>
        <v/>
      </c>
      <c r="G256" s="201"/>
      <c r="H256" s="149" t="str">
        <f t="shared" si="27"/>
        <v/>
      </c>
      <c r="I256" s="198"/>
      <c r="J256" s="198"/>
      <c r="K256" s="198"/>
      <c r="M256" s="144" t="str">
        <f t="shared" si="28"/>
        <v/>
      </c>
      <c r="N256" s="144" t="str">
        <f t="shared" si="29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26"/>
        <v/>
      </c>
      <c r="E257" s="154"/>
      <c r="F257" s="149" t="str">
        <f t="shared" si="25"/>
        <v/>
      </c>
      <c r="G257" s="201"/>
      <c r="H257" s="149" t="str">
        <f t="shared" si="27"/>
        <v/>
      </c>
      <c r="I257" s="198"/>
      <c r="J257" s="198"/>
      <c r="K257" s="198"/>
      <c r="M257" s="144" t="str">
        <f t="shared" si="28"/>
        <v/>
      </c>
      <c r="N257" s="144" t="str">
        <f t="shared" si="29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26"/>
        <v/>
      </c>
      <c r="E258" s="154"/>
      <c r="F258" s="149" t="str">
        <f t="shared" si="25"/>
        <v/>
      </c>
      <c r="G258" s="201"/>
      <c r="H258" s="149" t="str">
        <f t="shared" si="27"/>
        <v/>
      </c>
      <c r="I258" s="198"/>
      <c r="J258" s="198"/>
      <c r="K258" s="198"/>
      <c r="M258" s="144" t="str">
        <f t="shared" si="28"/>
        <v/>
      </c>
      <c r="N258" s="144" t="str">
        <f t="shared" si="29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26"/>
        <v/>
      </c>
      <c r="E259" s="154"/>
      <c r="F259" s="149" t="str">
        <f t="shared" ref="F259:F322" si="30">IFERROR(VLOOKUP(E259,$R$5:$T$129,2,FALSE),"")</f>
        <v/>
      </c>
      <c r="G259" s="201"/>
      <c r="H259" s="149" t="str">
        <f t="shared" si="27"/>
        <v/>
      </c>
      <c r="I259" s="198"/>
      <c r="J259" s="198"/>
      <c r="K259" s="198"/>
      <c r="M259" s="144" t="str">
        <f t="shared" si="28"/>
        <v/>
      </c>
      <c r="N259" s="144" t="str">
        <f t="shared" si="29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1">IFERROR(VLOOKUP(C260,$O$6:$P$16,2,FALSE),"")</f>
        <v/>
      </c>
      <c r="E260" s="154"/>
      <c r="F260" s="149" t="str">
        <f t="shared" si="30"/>
        <v/>
      </c>
      <c r="G260" s="201"/>
      <c r="H260" s="149" t="str">
        <f t="shared" ref="H260:H323" si="32">IFERROR(VLOOKUP(G260,$X$6:$Y$50,2,FALSE),"")</f>
        <v/>
      </c>
      <c r="I260" s="198"/>
      <c r="J260" s="198"/>
      <c r="K260" s="198"/>
      <c r="M260" s="144" t="str">
        <f t="shared" ref="M260:M323" si="33">LEFT(E260,3)</f>
        <v/>
      </c>
      <c r="N260" s="144" t="str">
        <f t="shared" ref="N260:N323" si="34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1"/>
        <v/>
      </c>
      <c r="E261" s="154"/>
      <c r="F261" s="149" t="str">
        <f t="shared" si="30"/>
        <v/>
      </c>
      <c r="G261" s="201"/>
      <c r="H261" s="149" t="str">
        <f t="shared" si="32"/>
        <v/>
      </c>
      <c r="I261" s="198"/>
      <c r="J261" s="198"/>
      <c r="K261" s="198"/>
      <c r="M261" s="144" t="str">
        <f t="shared" si="33"/>
        <v/>
      </c>
      <c r="N261" s="144" t="str">
        <f t="shared" si="34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1"/>
        <v/>
      </c>
      <c r="E262" s="154"/>
      <c r="F262" s="149" t="str">
        <f t="shared" si="30"/>
        <v/>
      </c>
      <c r="G262" s="201"/>
      <c r="H262" s="149" t="str">
        <f t="shared" si="32"/>
        <v/>
      </c>
      <c r="I262" s="198"/>
      <c r="J262" s="198"/>
      <c r="K262" s="198"/>
      <c r="M262" s="144" t="str">
        <f t="shared" si="33"/>
        <v/>
      </c>
      <c r="N262" s="144" t="str">
        <f t="shared" si="34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1"/>
        <v/>
      </c>
      <c r="E263" s="154"/>
      <c r="F263" s="149" t="str">
        <f t="shared" si="30"/>
        <v/>
      </c>
      <c r="G263" s="201"/>
      <c r="H263" s="149" t="str">
        <f t="shared" si="32"/>
        <v/>
      </c>
      <c r="I263" s="198"/>
      <c r="J263" s="198"/>
      <c r="K263" s="198"/>
      <c r="M263" s="144" t="str">
        <f t="shared" si="33"/>
        <v/>
      </c>
      <c r="N263" s="144" t="str">
        <f t="shared" si="34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1"/>
        <v/>
      </c>
      <c r="E264" s="154"/>
      <c r="F264" s="149" t="str">
        <f t="shared" si="30"/>
        <v/>
      </c>
      <c r="G264" s="201"/>
      <c r="H264" s="149" t="str">
        <f t="shared" si="32"/>
        <v/>
      </c>
      <c r="I264" s="198"/>
      <c r="J264" s="198"/>
      <c r="K264" s="198"/>
      <c r="M264" s="144" t="str">
        <f t="shared" si="33"/>
        <v/>
      </c>
      <c r="N264" s="144" t="str">
        <f t="shared" si="34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1"/>
        <v/>
      </c>
      <c r="E265" s="154"/>
      <c r="F265" s="149" t="str">
        <f t="shared" si="30"/>
        <v/>
      </c>
      <c r="G265" s="201"/>
      <c r="H265" s="149" t="str">
        <f t="shared" si="32"/>
        <v/>
      </c>
      <c r="I265" s="198"/>
      <c r="J265" s="198"/>
      <c r="K265" s="198"/>
      <c r="M265" s="144" t="str">
        <f t="shared" si="33"/>
        <v/>
      </c>
      <c r="N265" s="144" t="str">
        <f t="shared" si="34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1"/>
        <v/>
      </c>
      <c r="E266" s="154"/>
      <c r="F266" s="149" t="str">
        <f t="shared" si="30"/>
        <v/>
      </c>
      <c r="G266" s="201"/>
      <c r="H266" s="149" t="str">
        <f t="shared" si="32"/>
        <v/>
      </c>
      <c r="I266" s="198"/>
      <c r="J266" s="198"/>
      <c r="K266" s="198"/>
      <c r="M266" s="144" t="str">
        <f t="shared" si="33"/>
        <v/>
      </c>
      <c r="N266" s="144" t="str">
        <f t="shared" si="34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1"/>
        <v/>
      </c>
      <c r="E267" s="154"/>
      <c r="F267" s="149" t="str">
        <f t="shared" si="30"/>
        <v/>
      </c>
      <c r="G267" s="201"/>
      <c r="H267" s="149" t="str">
        <f t="shared" si="32"/>
        <v/>
      </c>
      <c r="I267" s="198"/>
      <c r="J267" s="198"/>
      <c r="K267" s="198"/>
      <c r="M267" s="144" t="str">
        <f t="shared" si="33"/>
        <v/>
      </c>
      <c r="N267" s="144" t="str">
        <f t="shared" si="34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1"/>
        <v/>
      </c>
      <c r="E268" s="154"/>
      <c r="F268" s="149" t="str">
        <f t="shared" si="30"/>
        <v/>
      </c>
      <c r="G268" s="201"/>
      <c r="H268" s="149" t="str">
        <f t="shared" si="32"/>
        <v/>
      </c>
      <c r="I268" s="198"/>
      <c r="J268" s="198"/>
      <c r="K268" s="198"/>
      <c r="M268" s="144" t="str">
        <f t="shared" si="33"/>
        <v/>
      </c>
      <c r="N268" s="144" t="str">
        <f t="shared" si="34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1"/>
        <v/>
      </c>
      <c r="E269" s="154"/>
      <c r="F269" s="149" t="str">
        <f t="shared" si="30"/>
        <v/>
      </c>
      <c r="G269" s="201"/>
      <c r="H269" s="149" t="str">
        <f t="shared" si="32"/>
        <v/>
      </c>
      <c r="I269" s="198"/>
      <c r="J269" s="198"/>
      <c r="K269" s="198"/>
      <c r="M269" s="144" t="str">
        <f t="shared" si="33"/>
        <v/>
      </c>
      <c r="N269" s="144" t="str">
        <f t="shared" si="34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1"/>
        <v/>
      </c>
      <c r="E270" s="154"/>
      <c r="F270" s="149" t="str">
        <f t="shared" si="30"/>
        <v/>
      </c>
      <c r="G270" s="201"/>
      <c r="H270" s="149" t="str">
        <f t="shared" si="32"/>
        <v/>
      </c>
      <c r="I270" s="198"/>
      <c r="J270" s="198"/>
      <c r="K270" s="198"/>
      <c r="M270" s="144" t="str">
        <f t="shared" si="33"/>
        <v/>
      </c>
      <c r="N270" s="144" t="str">
        <f t="shared" si="34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1"/>
        <v/>
      </c>
      <c r="E271" s="154"/>
      <c r="F271" s="149" t="str">
        <f t="shared" si="30"/>
        <v/>
      </c>
      <c r="G271" s="201"/>
      <c r="H271" s="149" t="str">
        <f t="shared" si="32"/>
        <v/>
      </c>
      <c r="I271" s="198"/>
      <c r="J271" s="198"/>
      <c r="K271" s="198"/>
      <c r="M271" s="144" t="str">
        <f t="shared" si="33"/>
        <v/>
      </c>
      <c r="N271" s="144" t="str">
        <f t="shared" si="34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1"/>
        <v/>
      </c>
      <c r="E272" s="154"/>
      <c r="F272" s="149" t="str">
        <f t="shared" si="30"/>
        <v/>
      </c>
      <c r="G272" s="201"/>
      <c r="H272" s="149" t="str">
        <f t="shared" si="32"/>
        <v/>
      </c>
      <c r="I272" s="198"/>
      <c r="J272" s="198"/>
      <c r="K272" s="198"/>
      <c r="M272" s="144" t="str">
        <f t="shared" si="33"/>
        <v/>
      </c>
      <c r="N272" s="144" t="str">
        <f t="shared" si="34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1"/>
        <v/>
      </c>
      <c r="E273" s="154"/>
      <c r="F273" s="149" t="str">
        <f t="shared" si="30"/>
        <v/>
      </c>
      <c r="G273" s="201"/>
      <c r="H273" s="149" t="str">
        <f t="shared" si="32"/>
        <v/>
      </c>
      <c r="I273" s="198"/>
      <c r="J273" s="198"/>
      <c r="K273" s="198"/>
      <c r="M273" s="144" t="str">
        <f t="shared" si="33"/>
        <v/>
      </c>
      <c r="N273" s="144" t="str">
        <f t="shared" si="34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1"/>
        <v/>
      </c>
      <c r="E274" s="154"/>
      <c r="F274" s="149" t="str">
        <f t="shared" si="30"/>
        <v/>
      </c>
      <c r="G274" s="201"/>
      <c r="H274" s="149" t="str">
        <f t="shared" si="32"/>
        <v/>
      </c>
      <c r="I274" s="198"/>
      <c r="J274" s="198"/>
      <c r="K274" s="198"/>
      <c r="M274" s="144" t="str">
        <f t="shared" si="33"/>
        <v/>
      </c>
      <c r="N274" s="144" t="str">
        <f t="shared" si="34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1"/>
        <v/>
      </c>
      <c r="E275" s="154"/>
      <c r="F275" s="149" t="str">
        <f t="shared" si="30"/>
        <v/>
      </c>
      <c r="G275" s="201"/>
      <c r="H275" s="149" t="str">
        <f t="shared" si="32"/>
        <v/>
      </c>
      <c r="I275" s="198"/>
      <c r="J275" s="198"/>
      <c r="K275" s="198"/>
      <c r="M275" s="144" t="str">
        <f t="shared" si="33"/>
        <v/>
      </c>
      <c r="N275" s="144" t="str">
        <f t="shared" si="34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1"/>
        <v/>
      </c>
      <c r="E276" s="154"/>
      <c r="F276" s="149" t="str">
        <f t="shared" si="30"/>
        <v/>
      </c>
      <c r="G276" s="201"/>
      <c r="H276" s="149" t="str">
        <f t="shared" si="32"/>
        <v/>
      </c>
      <c r="I276" s="198"/>
      <c r="J276" s="198"/>
      <c r="K276" s="198"/>
      <c r="M276" s="144" t="str">
        <f t="shared" si="33"/>
        <v/>
      </c>
      <c r="N276" s="144" t="str">
        <f t="shared" si="34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1"/>
        <v/>
      </c>
      <c r="E277" s="154"/>
      <c r="F277" s="149" t="str">
        <f t="shared" si="30"/>
        <v/>
      </c>
      <c r="G277" s="201"/>
      <c r="H277" s="149" t="str">
        <f t="shared" si="32"/>
        <v/>
      </c>
      <c r="I277" s="198"/>
      <c r="J277" s="198"/>
      <c r="K277" s="198"/>
      <c r="M277" s="144" t="str">
        <f t="shared" si="33"/>
        <v/>
      </c>
      <c r="N277" s="144" t="str">
        <f t="shared" si="34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1"/>
        <v/>
      </c>
      <c r="E278" s="154"/>
      <c r="F278" s="149" t="str">
        <f t="shared" si="30"/>
        <v/>
      </c>
      <c r="G278" s="201"/>
      <c r="H278" s="149" t="str">
        <f t="shared" si="32"/>
        <v/>
      </c>
      <c r="I278" s="198"/>
      <c r="J278" s="198"/>
      <c r="K278" s="198"/>
      <c r="M278" s="144" t="str">
        <f t="shared" si="33"/>
        <v/>
      </c>
      <c r="N278" s="144" t="str">
        <f t="shared" si="34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1"/>
        <v/>
      </c>
      <c r="E279" s="154"/>
      <c r="F279" s="149" t="str">
        <f t="shared" si="30"/>
        <v/>
      </c>
      <c r="G279" s="201"/>
      <c r="H279" s="149" t="str">
        <f t="shared" si="32"/>
        <v/>
      </c>
      <c r="I279" s="198"/>
      <c r="J279" s="198"/>
      <c r="K279" s="198"/>
      <c r="M279" s="144" t="str">
        <f t="shared" si="33"/>
        <v/>
      </c>
      <c r="N279" s="144" t="str">
        <f t="shared" si="34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1"/>
        <v/>
      </c>
      <c r="E280" s="154"/>
      <c r="F280" s="149" t="str">
        <f t="shared" si="30"/>
        <v/>
      </c>
      <c r="G280" s="201"/>
      <c r="H280" s="149" t="str">
        <f t="shared" si="32"/>
        <v/>
      </c>
      <c r="I280" s="198"/>
      <c r="J280" s="198"/>
      <c r="K280" s="198"/>
      <c r="M280" s="144" t="str">
        <f t="shared" si="33"/>
        <v/>
      </c>
      <c r="N280" s="144" t="str">
        <f t="shared" si="34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1"/>
        <v/>
      </c>
      <c r="E281" s="154"/>
      <c r="F281" s="149" t="str">
        <f t="shared" si="30"/>
        <v/>
      </c>
      <c r="G281" s="201"/>
      <c r="H281" s="149" t="str">
        <f t="shared" si="32"/>
        <v/>
      </c>
      <c r="I281" s="198"/>
      <c r="J281" s="198"/>
      <c r="K281" s="198"/>
      <c r="M281" s="144" t="str">
        <f t="shared" si="33"/>
        <v/>
      </c>
      <c r="N281" s="144" t="str">
        <f t="shared" si="34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1"/>
        <v/>
      </c>
      <c r="E282" s="154"/>
      <c r="F282" s="149" t="str">
        <f t="shared" si="30"/>
        <v/>
      </c>
      <c r="G282" s="201"/>
      <c r="H282" s="149" t="str">
        <f t="shared" si="32"/>
        <v/>
      </c>
      <c r="I282" s="198"/>
      <c r="J282" s="198"/>
      <c r="K282" s="198"/>
      <c r="M282" s="144" t="str">
        <f t="shared" si="33"/>
        <v/>
      </c>
      <c r="N282" s="144" t="str">
        <f t="shared" si="34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1"/>
        <v/>
      </c>
      <c r="E283" s="154"/>
      <c r="F283" s="149" t="str">
        <f t="shared" si="30"/>
        <v/>
      </c>
      <c r="G283" s="201"/>
      <c r="H283" s="149" t="str">
        <f t="shared" si="32"/>
        <v/>
      </c>
      <c r="I283" s="198"/>
      <c r="J283" s="198"/>
      <c r="K283" s="198"/>
      <c r="M283" s="144" t="str">
        <f t="shared" si="33"/>
        <v/>
      </c>
      <c r="N283" s="144" t="str">
        <f t="shared" si="34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1"/>
        <v/>
      </c>
      <c r="E284" s="154"/>
      <c r="F284" s="149" t="str">
        <f t="shared" si="30"/>
        <v/>
      </c>
      <c r="G284" s="201"/>
      <c r="H284" s="149" t="str">
        <f t="shared" si="32"/>
        <v/>
      </c>
      <c r="I284" s="198"/>
      <c r="J284" s="198"/>
      <c r="K284" s="198"/>
      <c r="M284" s="144" t="str">
        <f t="shared" si="33"/>
        <v/>
      </c>
      <c r="N284" s="144" t="str">
        <f t="shared" si="34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1"/>
        <v/>
      </c>
      <c r="E285" s="154"/>
      <c r="F285" s="149" t="str">
        <f t="shared" si="30"/>
        <v/>
      </c>
      <c r="G285" s="201"/>
      <c r="H285" s="149" t="str">
        <f t="shared" si="32"/>
        <v/>
      </c>
      <c r="I285" s="198"/>
      <c r="J285" s="198"/>
      <c r="K285" s="198"/>
      <c r="M285" s="144" t="str">
        <f t="shared" si="33"/>
        <v/>
      </c>
      <c r="N285" s="144" t="str">
        <f t="shared" si="34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1"/>
        <v/>
      </c>
      <c r="E286" s="154"/>
      <c r="F286" s="149" t="str">
        <f t="shared" si="30"/>
        <v/>
      </c>
      <c r="G286" s="201"/>
      <c r="H286" s="149" t="str">
        <f t="shared" si="32"/>
        <v/>
      </c>
      <c r="I286" s="198"/>
      <c r="J286" s="198"/>
      <c r="K286" s="198"/>
      <c r="M286" s="144" t="str">
        <f t="shared" si="33"/>
        <v/>
      </c>
      <c r="N286" s="144" t="str">
        <f t="shared" si="34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1"/>
        <v/>
      </c>
      <c r="E287" s="154"/>
      <c r="F287" s="149" t="str">
        <f t="shared" si="30"/>
        <v/>
      </c>
      <c r="G287" s="201"/>
      <c r="H287" s="149" t="str">
        <f t="shared" si="32"/>
        <v/>
      </c>
      <c r="I287" s="198"/>
      <c r="J287" s="198"/>
      <c r="K287" s="198"/>
      <c r="M287" s="144" t="str">
        <f t="shared" si="33"/>
        <v/>
      </c>
      <c r="N287" s="144" t="str">
        <f t="shared" si="34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1"/>
        <v/>
      </c>
      <c r="E288" s="154"/>
      <c r="F288" s="149" t="str">
        <f t="shared" si="30"/>
        <v/>
      </c>
      <c r="G288" s="201"/>
      <c r="H288" s="149" t="str">
        <f t="shared" si="32"/>
        <v/>
      </c>
      <c r="I288" s="198"/>
      <c r="J288" s="198"/>
      <c r="K288" s="198"/>
      <c r="M288" s="144" t="str">
        <f t="shared" si="33"/>
        <v/>
      </c>
      <c r="N288" s="144" t="str">
        <f t="shared" si="34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1"/>
        <v/>
      </c>
      <c r="E289" s="154"/>
      <c r="F289" s="149" t="str">
        <f t="shared" si="30"/>
        <v/>
      </c>
      <c r="G289" s="201"/>
      <c r="H289" s="149" t="str">
        <f t="shared" si="32"/>
        <v/>
      </c>
      <c r="I289" s="198"/>
      <c r="J289" s="198"/>
      <c r="K289" s="198"/>
      <c r="M289" s="144" t="str">
        <f t="shared" si="33"/>
        <v/>
      </c>
      <c r="N289" s="144" t="str">
        <f t="shared" si="34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1"/>
        <v/>
      </c>
      <c r="E290" s="154"/>
      <c r="F290" s="149" t="str">
        <f t="shared" si="30"/>
        <v/>
      </c>
      <c r="G290" s="201"/>
      <c r="H290" s="149" t="str">
        <f t="shared" si="32"/>
        <v/>
      </c>
      <c r="I290" s="198"/>
      <c r="J290" s="198"/>
      <c r="K290" s="198"/>
      <c r="M290" s="144" t="str">
        <f t="shared" si="33"/>
        <v/>
      </c>
      <c r="N290" s="144" t="str">
        <f t="shared" si="34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1"/>
        <v/>
      </c>
      <c r="E291" s="154"/>
      <c r="F291" s="149" t="str">
        <f t="shared" si="30"/>
        <v/>
      </c>
      <c r="G291" s="201"/>
      <c r="H291" s="149" t="str">
        <f t="shared" si="32"/>
        <v/>
      </c>
      <c r="I291" s="198"/>
      <c r="J291" s="198"/>
      <c r="K291" s="198"/>
      <c r="M291" s="144" t="str">
        <f t="shared" si="33"/>
        <v/>
      </c>
      <c r="N291" s="144" t="str">
        <f t="shared" si="34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1"/>
        <v/>
      </c>
      <c r="E292" s="154"/>
      <c r="F292" s="149" t="str">
        <f t="shared" si="30"/>
        <v/>
      </c>
      <c r="G292" s="201"/>
      <c r="H292" s="149" t="str">
        <f t="shared" si="32"/>
        <v/>
      </c>
      <c r="I292" s="198"/>
      <c r="J292" s="198"/>
      <c r="K292" s="198"/>
      <c r="M292" s="144" t="str">
        <f t="shared" si="33"/>
        <v/>
      </c>
      <c r="N292" s="144" t="str">
        <f t="shared" si="34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1"/>
        <v/>
      </c>
      <c r="E293" s="154"/>
      <c r="F293" s="149" t="str">
        <f t="shared" si="30"/>
        <v/>
      </c>
      <c r="G293" s="201"/>
      <c r="H293" s="149" t="str">
        <f t="shared" si="32"/>
        <v/>
      </c>
      <c r="I293" s="198"/>
      <c r="J293" s="198"/>
      <c r="K293" s="198"/>
      <c r="M293" s="144" t="str">
        <f t="shared" si="33"/>
        <v/>
      </c>
      <c r="N293" s="144" t="str">
        <f t="shared" si="34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1"/>
        <v/>
      </c>
      <c r="E294" s="154"/>
      <c r="F294" s="149" t="str">
        <f t="shared" si="30"/>
        <v/>
      </c>
      <c r="G294" s="201"/>
      <c r="H294" s="149" t="str">
        <f t="shared" si="32"/>
        <v/>
      </c>
      <c r="I294" s="198"/>
      <c r="J294" s="198"/>
      <c r="K294" s="198"/>
      <c r="M294" s="144" t="str">
        <f t="shared" si="33"/>
        <v/>
      </c>
      <c r="N294" s="144" t="str">
        <f t="shared" si="34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1"/>
        <v/>
      </c>
      <c r="E295" s="154"/>
      <c r="F295" s="149" t="str">
        <f t="shared" si="30"/>
        <v/>
      </c>
      <c r="G295" s="201"/>
      <c r="H295" s="149" t="str">
        <f t="shared" si="32"/>
        <v/>
      </c>
      <c r="I295" s="198"/>
      <c r="J295" s="198"/>
      <c r="K295" s="198"/>
      <c r="M295" s="144" t="str">
        <f t="shared" si="33"/>
        <v/>
      </c>
      <c r="N295" s="144" t="str">
        <f t="shared" si="34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1"/>
        <v/>
      </c>
      <c r="E296" s="154"/>
      <c r="F296" s="149" t="str">
        <f t="shared" si="30"/>
        <v/>
      </c>
      <c r="G296" s="201"/>
      <c r="H296" s="149" t="str">
        <f t="shared" si="32"/>
        <v/>
      </c>
      <c r="I296" s="198"/>
      <c r="J296" s="198"/>
      <c r="K296" s="198"/>
      <c r="M296" s="144" t="str">
        <f t="shared" si="33"/>
        <v/>
      </c>
      <c r="N296" s="144" t="str">
        <f t="shared" si="34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1"/>
        <v/>
      </c>
      <c r="E297" s="154"/>
      <c r="F297" s="149" t="str">
        <f t="shared" si="30"/>
        <v/>
      </c>
      <c r="G297" s="201"/>
      <c r="H297" s="149" t="str">
        <f t="shared" si="32"/>
        <v/>
      </c>
      <c r="I297" s="198"/>
      <c r="J297" s="198"/>
      <c r="K297" s="198"/>
      <c r="M297" s="144" t="str">
        <f t="shared" si="33"/>
        <v/>
      </c>
      <c r="N297" s="144" t="str">
        <f t="shared" si="34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1"/>
        <v/>
      </c>
      <c r="E298" s="154"/>
      <c r="F298" s="149" t="str">
        <f t="shared" si="30"/>
        <v/>
      </c>
      <c r="G298" s="201"/>
      <c r="H298" s="149" t="str">
        <f t="shared" si="32"/>
        <v/>
      </c>
      <c r="I298" s="198"/>
      <c r="J298" s="198"/>
      <c r="K298" s="198"/>
      <c r="M298" s="144" t="str">
        <f t="shared" si="33"/>
        <v/>
      </c>
      <c r="N298" s="144" t="str">
        <f t="shared" si="34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1"/>
        <v/>
      </c>
      <c r="E299" s="154"/>
      <c r="F299" s="149" t="str">
        <f t="shared" si="30"/>
        <v/>
      </c>
      <c r="G299" s="201"/>
      <c r="H299" s="149" t="str">
        <f t="shared" si="32"/>
        <v/>
      </c>
      <c r="I299" s="198"/>
      <c r="J299" s="198"/>
      <c r="K299" s="198"/>
      <c r="M299" s="144" t="str">
        <f t="shared" si="33"/>
        <v/>
      </c>
      <c r="N299" s="144" t="str">
        <f t="shared" si="34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1"/>
        <v/>
      </c>
      <c r="E300" s="154"/>
      <c r="F300" s="149" t="str">
        <f t="shared" si="30"/>
        <v/>
      </c>
      <c r="G300" s="201"/>
      <c r="H300" s="149" t="str">
        <f t="shared" si="32"/>
        <v/>
      </c>
      <c r="I300" s="198"/>
      <c r="J300" s="198"/>
      <c r="K300" s="198"/>
      <c r="M300" s="144" t="str">
        <f t="shared" si="33"/>
        <v/>
      </c>
      <c r="N300" s="144" t="str">
        <f t="shared" si="34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1"/>
        <v/>
      </c>
      <c r="E301" s="154"/>
      <c r="F301" s="149" t="str">
        <f t="shared" si="30"/>
        <v/>
      </c>
      <c r="G301" s="201"/>
      <c r="H301" s="149" t="str">
        <f t="shared" si="32"/>
        <v/>
      </c>
      <c r="I301" s="198"/>
      <c r="J301" s="198"/>
      <c r="K301" s="198"/>
      <c r="M301" s="144" t="str">
        <f t="shared" si="33"/>
        <v/>
      </c>
      <c r="N301" s="144" t="str">
        <f t="shared" si="34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1"/>
        <v/>
      </c>
      <c r="E302" s="154"/>
      <c r="F302" s="149" t="str">
        <f t="shared" si="30"/>
        <v/>
      </c>
      <c r="G302" s="201"/>
      <c r="H302" s="149" t="str">
        <f t="shared" si="32"/>
        <v/>
      </c>
      <c r="I302" s="198"/>
      <c r="J302" s="198"/>
      <c r="K302" s="198"/>
      <c r="M302" s="144" t="str">
        <f t="shared" si="33"/>
        <v/>
      </c>
      <c r="N302" s="144" t="str">
        <f t="shared" si="34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1"/>
        <v/>
      </c>
      <c r="E303" s="154"/>
      <c r="F303" s="149" t="str">
        <f t="shared" si="30"/>
        <v/>
      </c>
      <c r="G303" s="201"/>
      <c r="H303" s="149" t="str">
        <f t="shared" si="32"/>
        <v/>
      </c>
      <c r="I303" s="198"/>
      <c r="J303" s="198"/>
      <c r="K303" s="198"/>
      <c r="M303" s="144" t="str">
        <f t="shared" si="33"/>
        <v/>
      </c>
      <c r="N303" s="144" t="str">
        <f t="shared" si="34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1"/>
        <v/>
      </c>
      <c r="E304" s="154"/>
      <c r="F304" s="149" t="str">
        <f t="shared" si="30"/>
        <v/>
      </c>
      <c r="G304" s="201"/>
      <c r="H304" s="149" t="str">
        <f t="shared" si="32"/>
        <v/>
      </c>
      <c r="I304" s="198"/>
      <c r="J304" s="198"/>
      <c r="K304" s="198"/>
      <c r="M304" s="144" t="str">
        <f t="shared" si="33"/>
        <v/>
      </c>
      <c r="N304" s="144" t="str">
        <f t="shared" si="34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1"/>
        <v/>
      </c>
      <c r="E305" s="154"/>
      <c r="F305" s="149" t="str">
        <f t="shared" si="30"/>
        <v/>
      </c>
      <c r="G305" s="201"/>
      <c r="H305" s="149" t="str">
        <f t="shared" si="32"/>
        <v/>
      </c>
      <c r="I305" s="198"/>
      <c r="J305" s="198"/>
      <c r="K305" s="198"/>
      <c r="M305" s="144" t="str">
        <f t="shared" si="33"/>
        <v/>
      </c>
      <c r="N305" s="144" t="str">
        <f t="shared" si="34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1"/>
        <v/>
      </c>
      <c r="E306" s="154"/>
      <c r="F306" s="149" t="str">
        <f t="shared" si="30"/>
        <v/>
      </c>
      <c r="G306" s="201"/>
      <c r="H306" s="149" t="str">
        <f t="shared" si="32"/>
        <v/>
      </c>
      <c r="I306" s="198"/>
      <c r="J306" s="198"/>
      <c r="K306" s="198"/>
      <c r="M306" s="144" t="str">
        <f t="shared" si="33"/>
        <v/>
      </c>
      <c r="N306" s="144" t="str">
        <f t="shared" si="34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1"/>
        <v/>
      </c>
      <c r="E307" s="154"/>
      <c r="F307" s="149" t="str">
        <f t="shared" si="30"/>
        <v/>
      </c>
      <c r="G307" s="201"/>
      <c r="H307" s="149" t="str">
        <f t="shared" si="32"/>
        <v/>
      </c>
      <c r="I307" s="198"/>
      <c r="J307" s="198"/>
      <c r="K307" s="198"/>
      <c r="M307" s="144" t="str">
        <f t="shared" si="33"/>
        <v/>
      </c>
      <c r="N307" s="144" t="str">
        <f t="shared" si="34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1"/>
        <v/>
      </c>
      <c r="E308" s="154"/>
      <c r="F308" s="149" t="str">
        <f t="shared" si="30"/>
        <v/>
      </c>
      <c r="G308" s="201"/>
      <c r="H308" s="149" t="str">
        <f t="shared" si="32"/>
        <v/>
      </c>
      <c r="I308" s="198"/>
      <c r="J308" s="198"/>
      <c r="K308" s="198"/>
      <c r="M308" s="144" t="str">
        <f t="shared" si="33"/>
        <v/>
      </c>
      <c r="N308" s="144" t="str">
        <f t="shared" si="34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1"/>
        <v/>
      </c>
      <c r="E309" s="154"/>
      <c r="F309" s="149" t="str">
        <f t="shared" si="30"/>
        <v/>
      </c>
      <c r="G309" s="201"/>
      <c r="H309" s="149" t="str">
        <f t="shared" si="32"/>
        <v/>
      </c>
      <c r="I309" s="198"/>
      <c r="J309" s="198"/>
      <c r="K309" s="198"/>
      <c r="M309" s="144" t="str">
        <f t="shared" si="33"/>
        <v/>
      </c>
      <c r="N309" s="144" t="str">
        <f t="shared" si="34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1"/>
        <v/>
      </c>
      <c r="E310" s="154"/>
      <c r="F310" s="149" t="str">
        <f t="shared" si="30"/>
        <v/>
      </c>
      <c r="G310" s="201"/>
      <c r="H310" s="149" t="str">
        <f t="shared" si="32"/>
        <v/>
      </c>
      <c r="I310" s="198"/>
      <c r="J310" s="198"/>
      <c r="K310" s="198"/>
      <c r="M310" s="144" t="str">
        <f t="shared" si="33"/>
        <v/>
      </c>
      <c r="N310" s="144" t="str">
        <f t="shared" si="34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1"/>
        <v/>
      </c>
      <c r="E311" s="154"/>
      <c r="F311" s="149" t="str">
        <f t="shared" si="30"/>
        <v/>
      </c>
      <c r="G311" s="201"/>
      <c r="H311" s="149" t="str">
        <f t="shared" si="32"/>
        <v/>
      </c>
      <c r="I311" s="198"/>
      <c r="J311" s="198"/>
      <c r="K311" s="198"/>
      <c r="M311" s="144" t="str">
        <f t="shared" si="33"/>
        <v/>
      </c>
      <c r="N311" s="144" t="str">
        <f t="shared" si="34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1"/>
        <v/>
      </c>
      <c r="E312" s="154"/>
      <c r="F312" s="149" t="str">
        <f t="shared" si="30"/>
        <v/>
      </c>
      <c r="G312" s="201"/>
      <c r="H312" s="149" t="str">
        <f t="shared" si="32"/>
        <v/>
      </c>
      <c r="I312" s="198"/>
      <c r="J312" s="198"/>
      <c r="K312" s="198"/>
      <c r="M312" s="144" t="str">
        <f t="shared" si="33"/>
        <v/>
      </c>
      <c r="N312" s="144" t="str">
        <f t="shared" si="34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1"/>
        <v/>
      </c>
      <c r="E313" s="154"/>
      <c r="F313" s="149" t="str">
        <f t="shared" si="30"/>
        <v/>
      </c>
      <c r="G313" s="201"/>
      <c r="H313" s="149" t="str">
        <f t="shared" si="32"/>
        <v/>
      </c>
      <c r="I313" s="198"/>
      <c r="J313" s="198"/>
      <c r="K313" s="198"/>
      <c r="M313" s="144" t="str">
        <f t="shared" si="33"/>
        <v/>
      </c>
      <c r="N313" s="144" t="str">
        <f t="shared" si="34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1"/>
        <v/>
      </c>
      <c r="E314" s="154"/>
      <c r="F314" s="149" t="str">
        <f t="shared" si="30"/>
        <v/>
      </c>
      <c r="G314" s="201"/>
      <c r="H314" s="149" t="str">
        <f t="shared" si="32"/>
        <v/>
      </c>
      <c r="I314" s="198"/>
      <c r="J314" s="198"/>
      <c r="K314" s="198"/>
      <c r="M314" s="144" t="str">
        <f t="shared" si="33"/>
        <v/>
      </c>
      <c r="N314" s="144" t="str">
        <f t="shared" si="34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1"/>
        <v/>
      </c>
      <c r="E315" s="154"/>
      <c r="F315" s="149" t="str">
        <f t="shared" si="30"/>
        <v/>
      </c>
      <c r="G315" s="201"/>
      <c r="H315" s="149" t="str">
        <f t="shared" si="32"/>
        <v/>
      </c>
      <c r="I315" s="198"/>
      <c r="J315" s="198"/>
      <c r="K315" s="198"/>
      <c r="M315" s="144" t="str">
        <f t="shared" si="33"/>
        <v/>
      </c>
      <c r="N315" s="144" t="str">
        <f t="shared" si="34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1"/>
        <v/>
      </c>
      <c r="E316" s="154"/>
      <c r="F316" s="149" t="str">
        <f t="shared" si="30"/>
        <v/>
      </c>
      <c r="G316" s="201"/>
      <c r="H316" s="149" t="str">
        <f t="shared" si="32"/>
        <v/>
      </c>
      <c r="I316" s="198"/>
      <c r="J316" s="198"/>
      <c r="K316" s="198"/>
      <c r="M316" s="144" t="str">
        <f t="shared" si="33"/>
        <v/>
      </c>
      <c r="N316" s="144" t="str">
        <f t="shared" si="34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1"/>
        <v/>
      </c>
      <c r="E317" s="154"/>
      <c r="F317" s="149" t="str">
        <f t="shared" si="30"/>
        <v/>
      </c>
      <c r="G317" s="201"/>
      <c r="H317" s="149" t="str">
        <f t="shared" si="32"/>
        <v/>
      </c>
      <c r="I317" s="198"/>
      <c r="J317" s="198"/>
      <c r="K317" s="198"/>
      <c r="M317" s="144" t="str">
        <f t="shared" si="33"/>
        <v/>
      </c>
      <c r="N317" s="144" t="str">
        <f t="shared" si="34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1"/>
        <v/>
      </c>
      <c r="E318" s="154"/>
      <c r="F318" s="149" t="str">
        <f t="shared" si="30"/>
        <v/>
      </c>
      <c r="G318" s="201"/>
      <c r="H318" s="149" t="str">
        <f t="shared" si="32"/>
        <v/>
      </c>
      <c r="I318" s="198"/>
      <c r="J318" s="198"/>
      <c r="K318" s="198"/>
      <c r="M318" s="144" t="str">
        <f t="shared" si="33"/>
        <v/>
      </c>
      <c r="N318" s="144" t="str">
        <f t="shared" si="34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1"/>
        <v/>
      </c>
      <c r="E319" s="154"/>
      <c r="F319" s="149" t="str">
        <f t="shared" si="30"/>
        <v/>
      </c>
      <c r="G319" s="201"/>
      <c r="H319" s="149" t="str">
        <f t="shared" si="32"/>
        <v/>
      </c>
      <c r="I319" s="198"/>
      <c r="J319" s="198"/>
      <c r="K319" s="198"/>
      <c r="M319" s="144" t="str">
        <f t="shared" si="33"/>
        <v/>
      </c>
      <c r="N319" s="144" t="str">
        <f t="shared" si="34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1"/>
        <v/>
      </c>
      <c r="E320" s="154"/>
      <c r="F320" s="149" t="str">
        <f t="shared" si="30"/>
        <v/>
      </c>
      <c r="G320" s="201"/>
      <c r="H320" s="149" t="str">
        <f t="shared" si="32"/>
        <v/>
      </c>
      <c r="I320" s="198"/>
      <c r="J320" s="198"/>
      <c r="K320" s="198"/>
      <c r="M320" s="144" t="str">
        <f t="shared" si="33"/>
        <v/>
      </c>
      <c r="N320" s="144" t="str">
        <f t="shared" si="34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1"/>
        <v/>
      </c>
      <c r="E321" s="154"/>
      <c r="F321" s="149" t="str">
        <f t="shared" si="30"/>
        <v/>
      </c>
      <c r="G321" s="201"/>
      <c r="H321" s="149" t="str">
        <f t="shared" si="32"/>
        <v/>
      </c>
      <c r="I321" s="198"/>
      <c r="J321" s="198"/>
      <c r="K321" s="198"/>
      <c r="M321" s="144" t="str">
        <f t="shared" si="33"/>
        <v/>
      </c>
      <c r="N321" s="144" t="str">
        <f t="shared" si="34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1"/>
        <v/>
      </c>
      <c r="E322" s="154"/>
      <c r="F322" s="149" t="str">
        <f t="shared" si="30"/>
        <v/>
      </c>
      <c r="G322" s="201"/>
      <c r="H322" s="149" t="str">
        <f t="shared" si="32"/>
        <v/>
      </c>
      <c r="I322" s="198"/>
      <c r="J322" s="198"/>
      <c r="K322" s="198"/>
      <c r="M322" s="144" t="str">
        <f t="shared" si="33"/>
        <v/>
      </c>
      <c r="N322" s="144" t="str">
        <f t="shared" si="34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1"/>
        <v/>
      </c>
      <c r="E323" s="154"/>
      <c r="F323" s="149" t="str">
        <f t="shared" ref="F323:F386" si="35">IFERROR(VLOOKUP(E323,$R$5:$T$129,2,FALSE),"")</f>
        <v/>
      </c>
      <c r="G323" s="201"/>
      <c r="H323" s="149" t="str">
        <f t="shared" si="32"/>
        <v/>
      </c>
      <c r="I323" s="198"/>
      <c r="J323" s="198"/>
      <c r="K323" s="198"/>
      <c r="M323" s="144" t="str">
        <f t="shared" si="33"/>
        <v/>
      </c>
      <c r="N323" s="144" t="str">
        <f t="shared" si="34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36">IFERROR(VLOOKUP(C324,$O$6:$P$16,2,FALSE),"")</f>
        <v/>
      </c>
      <c r="E324" s="154"/>
      <c r="F324" s="149" t="str">
        <f t="shared" si="35"/>
        <v/>
      </c>
      <c r="G324" s="201"/>
      <c r="H324" s="149" t="str">
        <f t="shared" ref="H324:H387" si="37">IFERROR(VLOOKUP(G324,$X$6:$Y$50,2,FALSE),"")</f>
        <v/>
      </c>
      <c r="I324" s="198"/>
      <c r="J324" s="198"/>
      <c r="K324" s="198"/>
      <c r="M324" s="144" t="str">
        <f t="shared" ref="M324:M387" si="38">LEFT(E324,3)</f>
        <v/>
      </c>
      <c r="N324" s="144" t="str">
        <f t="shared" ref="N324:N387" si="39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36"/>
        <v/>
      </c>
      <c r="E325" s="154"/>
      <c r="F325" s="149" t="str">
        <f t="shared" si="35"/>
        <v/>
      </c>
      <c r="G325" s="201"/>
      <c r="H325" s="149" t="str">
        <f t="shared" si="37"/>
        <v/>
      </c>
      <c r="I325" s="198"/>
      <c r="J325" s="198"/>
      <c r="K325" s="198"/>
      <c r="M325" s="144" t="str">
        <f t="shared" si="38"/>
        <v/>
      </c>
      <c r="N325" s="144" t="str">
        <f t="shared" si="39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36"/>
        <v/>
      </c>
      <c r="E326" s="154"/>
      <c r="F326" s="149" t="str">
        <f t="shared" si="35"/>
        <v/>
      </c>
      <c r="G326" s="201"/>
      <c r="H326" s="149" t="str">
        <f t="shared" si="37"/>
        <v/>
      </c>
      <c r="I326" s="198"/>
      <c r="J326" s="198"/>
      <c r="K326" s="198"/>
      <c r="M326" s="144" t="str">
        <f t="shared" si="38"/>
        <v/>
      </c>
      <c r="N326" s="144" t="str">
        <f t="shared" si="39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36"/>
        <v/>
      </c>
      <c r="E327" s="154"/>
      <c r="F327" s="149" t="str">
        <f t="shared" si="35"/>
        <v/>
      </c>
      <c r="G327" s="201"/>
      <c r="H327" s="149" t="str">
        <f t="shared" si="37"/>
        <v/>
      </c>
      <c r="I327" s="198"/>
      <c r="J327" s="198"/>
      <c r="K327" s="198"/>
      <c r="M327" s="144" t="str">
        <f t="shared" si="38"/>
        <v/>
      </c>
      <c r="N327" s="144" t="str">
        <f t="shared" si="39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36"/>
        <v/>
      </c>
      <c r="E328" s="154"/>
      <c r="F328" s="149" t="str">
        <f t="shared" si="35"/>
        <v/>
      </c>
      <c r="G328" s="201"/>
      <c r="H328" s="149" t="str">
        <f t="shared" si="37"/>
        <v/>
      </c>
      <c r="I328" s="198"/>
      <c r="J328" s="198"/>
      <c r="K328" s="198"/>
      <c r="M328" s="144" t="str">
        <f t="shared" si="38"/>
        <v/>
      </c>
      <c r="N328" s="144" t="str">
        <f t="shared" si="39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36"/>
        <v/>
      </c>
      <c r="E329" s="154"/>
      <c r="F329" s="149" t="str">
        <f t="shared" si="35"/>
        <v/>
      </c>
      <c r="G329" s="201"/>
      <c r="H329" s="149" t="str">
        <f t="shared" si="37"/>
        <v/>
      </c>
      <c r="I329" s="198"/>
      <c r="J329" s="198"/>
      <c r="K329" s="198"/>
      <c r="M329" s="144" t="str">
        <f t="shared" si="38"/>
        <v/>
      </c>
      <c r="N329" s="144" t="str">
        <f t="shared" si="39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36"/>
        <v/>
      </c>
      <c r="E330" s="154"/>
      <c r="F330" s="149" t="str">
        <f t="shared" si="35"/>
        <v/>
      </c>
      <c r="G330" s="201"/>
      <c r="H330" s="149" t="str">
        <f t="shared" si="37"/>
        <v/>
      </c>
      <c r="I330" s="198"/>
      <c r="J330" s="198"/>
      <c r="K330" s="198"/>
      <c r="M330" s="144" t="str">
        <f t="shared" si="38"/>
        <v/>
      </c>
      <c r="N330" s="144" t="str">
        <f t="shared" si="39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36"/>
        <v/>
      </c>
      <c r="E331" s="154"/>
      <c r="F331" s="149" t="str">
        <f t="shared" si="35"/>
        <v/>
      </c>
      <c r="G331" s="201"/>
      <c r="H331" s="149" t="str">
        <f t="shared" si="37"/>
        <v/>
      </c>
      <c r="I331" s="198"/>
      <c r="J331" s="198"/>
      <c r="K331" s="198"/>
      <c r="M331" s="144" t="str">
        <f t="shared" si="38"/>
        <v/>
      </c>
      <c r="N331" s="144" t="str">
        <f t="shared" si="39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36"/>
        <v/>
      </c>
      <c r="E332" s="154"/>
      <c r="F332" s="149" t="str">
        <f t="shared" si="35"/>
        <v/>
      </c>
      <c r="G332" s="201"/>
      <c r="H332" s="149" t="str">
        <f t="shared" si="37"/>
        <v/>
      </c>
      <c r="I332" s="198"/>
      <c r="J332" s="198"/>
      <c r="K332" s="198"/>
      <c r="M332" s="144" t="str">
        <f t="shared" si="38"/>
        <v/>
      </c>
      <c r="N332" s="144" t="str">
        <f t="shared" si="39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36"/>
        <v/>
      </c>
      <c r="E333" s="154"/>
      <c r="F333" s="149" t="str">
        <f t="shared" si="35"/>
        <v/>
      </c>
      <c r="G333" s="201"/>
      <c r="H333" s="149" t="str">
        <f t="shared" si="37"/>
        <v/>
      </c>
      <c r="I333" s="198"/>
      <c r="J333" s="198"/>
      <c r="K333" s="198"/>
      <c r="M333" s="144" t="str">
        <f t="shared" si="38"/>
        <v/>
      </c>
      <c r="N333" s="144" t="str">
        <f t="shared" si="39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36"/>
        <v/>
      </c>
      <c r="E334" s="154"/>
      <c r="F334" s="149" t="str">
        <f t="shared" si="35"/>
        <v/>
      </c>
      <c r="G334" s="201"/>
      <c r="H334" s="149" t="str">
        <f t="shared" si="37"/>
        <v/>
      </c>
      <c r="I334" s="198"/>
      <c r="J334" s="198"/>
      <c r="K334" s="198"/>
      <c r="M334" s="144" t="str">
        <f t="shared" si="38"/>
        <v/>
      </c>
      <c r="N334" s="144" t="str">
        <f t="shared" si="39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36"/>
        <v/>
      </c>
      <c r="E335" s="154"/>
      <c r="F335" s="149" t="str">
        <f t="shared" si="35"/>
        <v/>
      </c>
      <c r="G335" s="201"/>
      <c r="H335" s="149" t="str">
        <f t="shared" si="37"/>
        <v/>
      </c>
      <c r="I335" s="198"/>
      <c r="J335" s="198"/>
      <c r="K335" s="198"/>
      <c r="M335" s="144" t="str">
        <f t="shared" si="38"/>
        <v/>
      </c>
      <c r="N335" s="144" t="str">
        <f t="shared" si="39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36"/>
        <v/>
      </c>
      <c r="E336" s="154"/>
      <c r="F336" s="149" t="str">
        <f t="shared" si="35"/>
        <v/>
      </c>
      <c r="G336" s="201"/>
      <c r="H336" s="149" t="str">
        <f t="shared" si="37"/>
        <v/>
      </c>
      <c r="I336" s="198"/>
      <c r="J336" s="198"/>
      <c r="K336" s="198"/>
      <c r="M336" s="144" t="str">
        <f t="shared" si="38"/>
        <v/>
      </c>
      <c r="N336" s="144" t="str">
        <f t="shared" si="39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36"/>
        <v/>
      </c>
      <c r="E337" s="154"/>
      <c r="F337" s="149" t="str">
        <f t="shared" si="35"/>
        <v/>
      </c>
      <c r="G337" s="201"/>
      <c r="H337" s="149" t="str">
        <f t="shared" si="37"/>
        <v/>
      </c>
      <c r="I337" s="198"/>
      <c r="J337" s="198"/>
      <c r="K337" s="198"/>
      <c r="M337" s="144" t="str">
        <f t="shared" si="38"/>
        <v/>
      </c>
      <c r="N337" s="144" t="str">
        <f t="shared" si="39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36"/>
        <v/>
      </c>
      <c r="E338" s="154"/>
      <c r="F338" s="149" t="str">
        <f t="shared" si="35"/>
        <v/>
      </c>
      <c r="G338" s="201"/>
      <c r="H338" s="149" t="str">
        <f t="shared" si="37"/>
        <v/>
      </c>
      <c r="I338" s="198"/>
      <c r="J338" s="198"/>
      <c r="K338" s="198"/>
      <c r="M338" s="144" t="str">
        <f t="shared" si="38"/>
        <v/>
      </c>
      <c r="N338" s="144" t="str">
        <f t="shared" si="39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36"/>
        <v/>
      </c>
      <c r="E339" s="154"/>
      <c r="F339" s="149" t="str">
        <f t="shared" si="35"/>
        <v/>
      </c>
      <c r="G339" s="201"/>
      <c r="H339" s="149" t="str">
        <f t="shared" si="37"/>
        <v/>
      </c>
      <c r="I339" s="198"/>
      <c r="J339" s="198"/>
      <c r="K339" s="198"/>
      <c r="M339" s="144" t="str">
        <f t="shared" si="38"/>
        <v/>
      </c>
      <c r="N339" s="144" t="str">
        <f t="shared" si="39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36"/>
        <v/>
      </c>
      <c r="E340" s="154"/>
      <c r="F340" s="149" t="str">
        <f t="shared" si="35"/>
        <v/>
      </c>
      <c r="G340" s="201"/>
      <c r="H340" s="149" t="str">
        <f t="shared" si="37"/>
        <v/>
      </c>
      <c r="I340" s="198"/>
      <c r="J340" s="198"/>
      <c r="K340" s="198"/>
      <c r="M340" s="144" t="str">
        <f t="shared" si="38"/>
        <v/>
      </c>
      <c r="N340" s="144" t="str">
        <f t="shared" si="39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36"/>
        <v/>
      </c>
      <c r="E341" s="154"/>
      <c r="F341" s="149" t="str">
        <f t="shared" si="35"/>
        <v/>
      </c>
      <c r="G341" s="201"/>
      <c r="H341" s="149" t="str">
        <f t="shared" si="37"/>
        <v/>
      </c>
      <c r="I341" s="198"/>
      <c r="J341" s="198"/>
      <c r="K341" s="198"/>
      <c r="M341" s="144" t="str">
        <f t="shared" si="38"/>
        <v/>
      </c>
      <c r="N341" s="144" t="str">
        <f t="shared" si="39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36"/>
        <v/>
      </c>
      <c r="E342" s="154"/>
      <c r="F342" s="149" t="str">
        <f t="shared" si="35"/>
        <v/>
      </c>
      <c r="G342" s="201"/>
      <c r="H342" s="149" t="str">
        <f t="shared" si="37"/>
        <v/>
      </c>
      <c r="I342" s="198"/>
      <c r="J342" s="198"/>
      <c r="K342" s="198"/>
      <c r="M342" s="144" t="str">
        <f t="shared" si="38"/>
        <v/>
      </c>
      <c r="N342" s="144" t="str">
        <f t="shared" si="39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36"/>
        <v/>
      </c>
      <c r="E343" s="154"/>
      <c r="F343" s="149" t="str">
        <f t="shared" si="35"/>
        <v/>
      </c>
      <c r="G343" s="201"/>
      <c r="H343" s="149" t="str">
        <f t="shared" si="37"/>
        <v/>
      </c>
      <c r="I343" s="198"/>
      <c r="J343" s="198"/>
      <c r="K343" s="198"/>
      <c r="M343" s="144" t="str">
        <f t="shared" si="38"/>
        <v/>
      </c>
      <c r="N343" s="144" t="str">
        <f t="shared" si="39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36"/>
        <v/>
      </c>
      <c r="E344" s="154"/>
      <c r="F344" s="149" t="str">
        <f t="shared" si="35"/>
        <v/>
      </c>
      <c r="G344" s="201"/>
      <c r="H344" s="149" t="str">
        <f t="shared" si="37"/>
        <v/>
      </c>
      <c r="I344" s="198"/>
      <c r="J344" s="198"/>
      <c r="K344" s="198"/>
      <c r="M344" s="144" t="str">
        <f t="shared" si="38"/>
        <v/>
      </c>
      <c r="N344" s="144" t="str">
        <f t="shared" si="39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36"/>
        <v/>
      </c>
      <c r="E345" s="154"/>
      <c r="F345" s="149" t="str">
        <f t="shared" si="35"/>
        <v/>
      </c>
      <c r="G345" s="201"/>
      <c r="H345" s="149" t="str">
        <f t="shared" si="37"/>
        <v/>
      </c>
      <c r="I345" s="198"/>
      <c r="J345" s="198"/>
      <c r="K345" s="198"/>
      <c r="M345" s="144" t="str">
        <f t="shared" si="38"/>
        <v/>
      </c>
      <c r="N345" s="144" t="str">
        <f t="shared" si="39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36"/>
        <v/>
      </c>
      <c r="E346" s="154"/>
      <c r="F346" s="149" t="str">
        <f t="shared" si="35"/>
        <v/>
      </c>
      <c r="G346" s="201"/>
      <c r="H346" s="149" t="str">
        <f t="shared" si="37"/>
        <v/>
      </c>
      <c r="I346" s="198"/>
      <c r="J346" s="198"/>
      <c r="K346" s="198"/>
      <c r="M346" s="144" t="str">
        <f t="shared" si="38"/>
        <v/>
      </c>
      <c r="N346" s="144" t="str">
        <f t="shared" si="39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36"/>
        <v/>
      </c>
      <c r="E347" s="154"/>
      <c r="F347" s="149" t="str">
        <f t="shared" si="35"/>
        <v/>
      </c>
      <c r="G347" s="201"/>
      <c r="H347" s="149" t="str">
        <f t="shared" si="37"/>
        <v/>
      </c>
      <c r="I347" s="198"/>
      <c r="J347" s="198"/>
      <c r="K347" s="198"/>
      <c r="M347" s="144" t="str">
        <f t="shared" si="38"/>
        <v/>
      </c>
      <c r="N347" s="144" t="str">
        <f t="shared" si="39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36"/>
        <v/>
      </c>
      <c r="E348" s="154"/>
      <c r="F348" s="149" t="str">
        <f t="shared" si="35"/>
        <v/>
      </c>
      <c r="G348" s="201"/>
      <c r="H348" s="149" t="str">
        <f t="shared" si="37"/>
        <v/>
      </c>
      <c r="I348" s="198"/>
      <c r="J348" s="198"/>
      <c r="K348" s="198"/>
      <c r="M348" s="144" t="str">
        <f t="shared" si="38"/>
        <v/>
      </c>
      <c r="N348" s="144" t="str">
        <f t="shared" si="39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36"/>
        <v/>
      </c>
      <c r="E349" s="154"/>
      <c r="F349" s="149" t="str">
        <f t="shared" si="35"/>
        <v/>
      </c>
      <c r="G349" s="201"/>
      <c r="H349" s="149" t="str">
        <f t="shared" si="37"/>
        <v/>
      </c>
      <c r="I349" s="198"/>
      <c r="J349" s="198"/>
      <c r="K349" s="198"/>
      <c r="M349" s="144" t="str">
        <f t="shared" si="38"/>
        <v/>
      </c>
      <c r="N349" s="144" t="str">
        <f t="shared" si="39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36"/>
        <v/>
      </c>
      <c r="E350" s="154"/>
      <c r="F350" s="149" t="str">
        <f t="shared" si="35"/>
        <v/>
      </c>
      <c r="G350" s="201"/>
      <c r="H350" s="149" t="str">
        <f t="shared" si="37"/>
        <v/>
      </c>
      <c r="I350" s="198"/>
      <c r="J350" s="198"/>
      <c r="K350" s="198"/>
      <c r="M350" s="144" t="str">
        <f t="shared" si="38"/>
        <v/>
      </c>
      <c r="N350" s="144" t="str">
        <f t="shared" si="39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36"/>
        <v/>
      </c>
      <c r="E351" s="154"/>
      <c r="F351" s="149" t="str">
        <f t="shared" si="35"/>
        <v/>
      </c>
      <c r="G351" s="201"/>
      <c r="H351" s="149" t="str">
        <f t="shared" si="37"/>
        <v/>
      </c>
      <c r="I351" s="198"/>
      <c r="J351" s="198"/>
      <c r="K351" s="198"/>
      <c r="M351" s="144" t="str">
        <f t="shared" si="38"/>
        <v/>
      </c>
      <c r="N351" s="144" t="str">
        <f t="shared" si="39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36"/>
        <v/>
      </c>
      <c r="E352" s="154"/>
      <c r="F352" s="149" t="str">
        <f t="shared" si="35"/>
        <v/>
      </c>
      <c r="G352" s="201"/>
      <c r="H352" s="149" t="str">
        <f t="shared" si="37"/>
        <v/>
      </c>
      <c r="I352" s="198"/>
      <c r="J352" s="198"/>
      <c r="K352" s="198"/>
      <c r="M352" s="144" t="str">
        <f t="shared" si="38"/>
        <v/>
      </c>
      <c r="N352" s="144" t="str">
        <f t="shared" si="39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36"/>
        <v/>
      </c>
      <c r="E353" s="154"/>
      <c r="F353" s="149" t="str">
        <f t="shared" si="35"/>
        <v/>
      </c>
      <c r="G353" s="201"/>
      <c r="H353" s="149" t="str">
        <f t="shared" si="37"/>
        <v/>
      </c>
      <c r="I353" s="198"/>
      <c r="J353" s="198"/>
      <c r="K353" s="198"/>
      <c r="M353" s="144" t="str">
        <f t="shared" si="38"/>
        <v/>
      </c>
      <c r="N353" s="144" t="str">
        <f t="shared" si="39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36"/>
        <v/>
      </c>
      <c r="E354" s="154"/>
      <c r="F354" s="149" t="str">
        <f t="shared" si="35"/>
        <v/>
      </c>
      <c r="G354" s="201"/>
      <c r="H354" s="149" t="str">
        <f t="shared" si="37"/>
        <v/>
      </c>
      <c r="I354" s="198"/>
      <c r="J354" s="198"/>
      <c r="K354" s="198"/>
      <c r="M354" s="144" t="str">
        <f t="shared" si="38"/>
        <v/>
      </c>
      <c r="N354" s="144" t="str">
        <f t="shared" si="39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36"/>
        <v/>
      </c>
      <c r="E355" s="154"/>
      <c r="F355" s="149" t="str">
        <f t="shared" si="35"/>
        <v/>
      </c>
      <c r="G355" s="201"/>
      <c r="H355" s="149" t="str">
        <f t="shared" si="37"/>
        <v/>
      </c>
      <c r="I355" s="198"/>
      <c r="J355" s="198"/>
      <c r="K355" s="198"/>
      <c r="M355" s="144" t="str">
        <f t="shared" si="38"/>
        <v/>
      </c>
      <c r="N355" s="144" t="str">
        <f t="shared" si="39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36"/>
        <v/>
      </c>
      <c r="E356" s="154"/>
      <c r="F356" s="149" t="str">
        <f t="shared" si="35"/>
        <v/>
      </c>
      <c r="G356" s="201"/>
      <c r="H356" s="149" t="str">
        <f t="shared" si="37"/>
        <v/>
      </c>
      <c r="I356" s="198"/>
      <c r="J356" s="198"/>
      <c r="K356" s="198"/>
      <c r="M356" s="144" t="str">
        <f t="shared" si="38"/>
        <v/>
      </c>
      <c r="N356" s="144" t="str">
        <f t="shared" si="39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36"/>
        <v/>
      </c>
      <c r="E357" s="154"/>
      <c r="F357" s="149" t="str">
        <f t="shared" si="35"/>
        <v/>
      </c>
      <c r="G357" s="201"/>
      <c r="H357" s="149" t="str">
        <f t="shared" si="37"/>
        <v/>
      </c>
      <c r="I357" s="198"/>
      <c r="J357" s="198"/>
      <c r="K357" s="198"/>
      <c r="M357" s="144" t="str">
        <f t="shared" si="38"/>
        <v/>
      </c>
      <c r="N357" s="144" t="str">
        <f t="shared" si="39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36"/>
        <v/>
      </c>
      <c r="E358" s="154"/>
      <c r="F358" s="149" t="str">
        <f t="shared" si="35"/>
        <v/>
      </c>
      <c r="G358" s="201"/>
      <c r="H358" s="149" t="str">
        <f t="shared" si="37"/>
        <v/>
      </c>
      <c r="I358" s="198"/>
      <c r="J358" s="198"/>
      <c r="K358" s="198"/>
      <c r="M358" s="144" t="str">
        <f t="shared" si="38"/>
        <v/>
      </c>
      <c r="N358" s="144" t="str">
        <f t="shared" si="39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36"/>
        <v/>
      </c>
      <c r="E359" s="154"/>
      <c r="F359" s="149" t="str">
        <f t="shared" si="35"/>
        <v/>
      </c>
      <c r="G359" s="201"/>
      <c r="H359" s="149" t="str">
        <f t="shared" si="37"/>
        <v/>
      </c>
      <c r="I359" s="198"/>
      <c r="J359" s="198"/>
      <c r="K359" s="198"/>
      <c r="M359" s="144" t="str">
        <f t="shared" si="38"/>
        <v/>
      </c>
      <c r="N359" s="144" t="str">
        <f t="shared" si="39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36"/>
        <v/>
      </c>
      <c r="E360" s="154"/>
      <c r="F360" s="149" t="str">
        <f t="shared" si="35"/>
        <v/>
      </c>
      <c r="G360" s="201"/>
      <c r="H360" s="149" t="str">
        <f t="shared" si="37"/>
        <v/>
      </c>
      <c r="I360" s="198"/>
      <c r="J360" s="198"/>
      <c r="K360" s="198"/>
      <c r="M360" s="144" t="str">
        <f t="shared" si="38"/>
        <v/>
      </c>
      <c r="N360" s="144" t="str">
        <f t="shared" si="39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36"/>
        <v/>
      </c>
      <c r="E361" s="154"/>
      <c r="F361" s="149" t="str">
        <f t="shared" si="35"/>
        <v/>
      </c>
      <c r="G361" s="201"/>
      <c r="H361" s="149" t="str">
        <f t="shared" si="37"/>
        <v/>
      </c>
      <c r="I361" s="198"/>
      <c r="J361" s="198"/>
      <c r="K361" s="198"/>
      <c r="M361" s="144" t="str">
        <f t="shared" si="38"/>
        <v/>
      </c>
      <c r="N361" s="144" t="str">
        <f t="shared" si="39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36"/>
        <v/>
      </c>
      <c r="E362" s="154"/>
      <c r="F362" s="149" t="str">
        <f t="shared" si="35"/>
        <v/>
      </c>
      <c r="G362" s="201"/>
      <c r="H362" s="149" t="str">
        <f t="shared" si="37"/>
        <v/>
      </c>
      <c r="I362" s="198"/>
      <c r="J362" s="198"/>
      <c r="K362" s="198"/>
      <c r="M362" s="144" t="str">
        <f t="shared" si="38"/>
        <v/>
      </c>
      <c r="N362" s="144" t="str">
        <f t="shared" si="39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36"/>
        <v/>
      </c>
      <c r="E363" s="154"/>
      <c r="F363" s="149" t="str">
        <f t="shared" si="35"/>
        <v/>
      </c>
      <c r="G363" s="201"/>
      <c r="H363" s="149" t="str">
        <f t="shared" si="37"/>
        <v/>
      </c>
      <c r="I363" s="198"/>
      <c r="J363" s="198"/>
      <c r="K363" s="198"/>
      <c r="M363" s="144" t="str">
        <f t="shared" si="38"/>
        <v/>
      </c>
      <c r="N363" s="144" t="str">
        <f t="shared" si="39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36"/>
        <v/>
      </c>
      <c r="E364" s="154"/>
      <c r="F364" s="149" t="str">
        <f t="shared" si="35"/>
        <v/>
      </c>
      <c r="G364" s="201"/>
      <c r="H364" s="149" t="str">
        <f t="shared" si="37"/>
        <v/>
      </c>
      <c r="I364" s="198"/>
      <c r="J364" s="198"/>
      <c r="K364" s="198"/>
      <c r="M364" s="144" t="str">
        <f t="shared" si="38"/>
        <v/>
      </c>
      <c r="N364" s="144" t="str">
        <f t="shared" si="39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36"/>
        <v/>
      </c>
      <c r="E365" s="154"/>
      <c r="F365" s="149" t="str">
        <f t="shared" si="35"/>
        <v/>
      </c>
      <c r="G365" s="201"/>
      <c r="H365" s="149" t="str">
        <f t="shared" si="37"/>
        <v/>
      </c>
      <c r="I365" s="198"/>
      <c r="J365" s="198"/>
      <c r="K365" s="198"/>
      <c r="M365" s="144" t="str">
        <f t="shared" si="38"/>
        <v/>
      </c>
      <c r="N365" s="144" t="str">
        <f t="shared" si="39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36"/>
        <v/>
      </c>
      <c r="E366" s="154"/>
      <c r="F366" s="149" t="str">
        <f t="shared" si="35"/>
        <v/>
      </c>
      <c r="G366" s="201"/>
      <c r="H366" s="149" t="str">
        <f t="shared" si="37"/>
        <v/>
      </c>
      <c r="I366" s="198"/>
      <c r="J366" s="198"/>
      <c r="K366" s="198"/>
      <c r="M366" s="144" t="str">
        <f t="shared" si="38"/>
        <v/>
      </c>
      <c r="N366" s="144" t="str">
        <f t="shared" si="39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36"/>
        <v/>
      </c>
      <c r="E367" s="154"/>
      <c r="F367" s="149" t="str">
        <f t="shared" si="35"/>
        <v/>
      </c>
      <c r="G367" s="201"/>
      <c r="H367" s="149" t="str">
        <f t="shared" si="37"/>
        <v/>
      </c>
      <c r="I367" s="198"/>
      <c r="J367" s="198"/>
      <c r="K367" s="198"/>
      <c r="M367" s="144" t="str">
        <f t="shared" si="38"/>
        <v/>
      </c>
      <c r="N367" s="144" t="str">
        <f t="shared" si="39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36"/>
        <v/>
      </c>
      <c r="E368" s="154"/>
      <c r="F368" s="149" t="str">
        <f t="shared" si="35"/>
        <v/>
      </c>
      <c r="G368" s="201"/>
      <c r="H368" s="149" t="str">
        <f t="shared" si="37"/>
        <v/>
      </c>
      <c r="I368" s="198"/>
      <c r="J368" s="198"/>
      <c r="K368" s="198"/>
      <c r="M368" s="144" t="str">
        <f t="shared" si="38"/>
        <v/>
      </c>
      <c r="N368" s="144" t="str">
        <f t="shared" si="39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36"/>
        <v/>
      </c>
      <c r="E369" s="154"/>
      <c r="F369" s="149" t="str">
        <f t="shared" si="35"/>
        <v/>
      </c>
      <c r="G369" s="201"/>
      <c r="H369" s="149" t="str">
        <f t="shared" si="37"/>
        <v/>
      </c>
      <c r="I369" s="198"/>
      <c r="J369" s="198"/>
      <c r="K369" s="198"/>
      <c r="M369" s="144" t="str">
        <f t="shared" si="38"/>
        <v/>
      </c>
      <c r="N369" s="144" t="str">
        <f t="shared" si="39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36"/>
        <v/>
      </c>
      <c r="E370" s="154"/>
      <c r="F370" s="149" t="str">
        <f t="shared" si="35"/>
        <v/>
      </c>
      <c r="G370" s="201"/>
      <c r="H370" s="149" t="str">
        <f t="shared" si="37"/>
        <v/>
      </c>
      <c r="I370" s="198"/>
      <c r="J370" s="198"/>
      <c r="K370" s="198"/>
      <c r="M370" s="144" t="str">
        <f t="shared" si="38"/>
        <v/>
      </c>
      <c r="N370" s="144" t="str">
        <f t="shared" si="39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36"/>
        <v/>
      </c>
      <c r="E371" s="154"/>
      <c r="F371" s="149" t="str">
        <f t="shared" si="35"/>
        <v/>
      </c>
      <c r="G371" s="201"/>
      <c r="H371" s="149" t="str">
        <f t="shared" si="37"/>
        <v/>
      </c>
      <c r="I371" s="198"/>
      <c r="J371" s="198"/>
      <c r="K371" s="198"/>
      <c r="M371" s="144" t="str">
        <f t="shared" si="38"/>
        <v/>
      </c>
      <c r="N371" s="144" t="str">
        <f t="shared" si="39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36"/>
        <v/>
      </c>
      <c r="E372" s="154"/>
      <c r="F372" s="149" t="str">
        <f t="shared" si="35"/>
        <v/>
      </c>
      <c r="G372" s="201"/>
      <c r="H372" s="149" t="str">
        <f t="shared" si="37"/>
        <v/>
      </c>
      <c r="I372" s="198"/>
      <c r="J372" s="198"/>
      <c r="K372" s="198"/>
      <c r="M372" s="144" t="str">
        <f t="shared" si="38"/>
        <v/>
      </c>
      <c r="N372" s="144" t="str">
        <f t="shared" si="39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36"/>
        <v/>
      </c>
      <c r="E373" s="154"/>
      <c r="F373" s="149" t="str">
        <f t="shared" si="35"/>
        <v/>
      </c>
      <c r="G373" s="201"/>
      <c r="H373" s="149" t="str">
        <f t="shared" si="37"/>
        <v/>
      </c>
      <c r="I373" s="198"/>
      <c r="J373" s="198"/>
      <c r="K373" s="198"/>
      <c r="M373" s="144" t="str">
        <f t="shared" si="38"/>
        <v/>
      </c>
      <c r="N373" s="144" t="str">
        <f t="shared" si="39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36"/>
        <v/>
      </c>
      <c r="E374" s="154"/>
      <c r="F374" s="149" t="str">
        <f t="shared" si="35"/>
        <v/>
      </c>
      <c r="G374" s="201"/>
      <c r="H374" s="149" t="str">
        <f t="shared" si="37"/>
        <v/>
      </c>
      <c r="I374" s="198"/>
      <c r="J374" s="198"/>
      <c r="K374" s="198"/>
      <c r="M374" s="144" t="str">
        <f t="shared" si="38"/>
        <v/>
      </c>
      <c r="N374" s="144" t="str">
        <f t="shared" si="39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36"/>
        <v/>
      </c>
      <c r="E375" s="154"/>
      <c r="F375" s="149" t="str">
        <f t="shared" si="35"/>
        <v/>
      </c>
      <c r="G375" s="201"/>
      <c r="H375" s="149" t="str">
        <f t="shared" si="37"/>
        <v/>
      </c>
      <c r="I375" s="198"/>
      <c r="J375" s="198"/>
      <c r="K375" s="198"/>
      <c r="M375" s="144" t="str">
        <f t="shared" si="38"/>
        <v/>
      </c>
      <c r="N375" s="144" t="str">
        <f t="shared" si="39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36"/>
        <v/>
      </c>
      <c r="E376" s="154"/>
      <c r="F376" s="149" t="str">
        <f t="shared" si="35"/>
        <v/>
      </c>
      <c r="G376" s="201"/>
      <c r="H376" s="149" t="str">
        <f t="shared" si="37"/>
        <v/>
      </c>
      <c r="I376" s="198"/>
      <c r="J376" s="198"/>
      <c r="K376" s="198"/>
      <c r="M376" s="144" t="str">
        <f t="shared" si="38"/>
        <v/>
      </c>
      <c r="N376" s="144" t="str">
        <f t="shared" si="39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36"/>
        <v/>
      </c>
      <c r="E377" s="154"/>
      <c r="F377" s="149" t="str">
        <f t="shared" si="35"/>
        <v/>
      </c>
      <c r="G377" s="201"/>
      <c r="H377" s="149" t="str">
        <f t="shared" si="37"/>
        <v/>
      </c>
      <c r="I377" s="198"/>
      <c r="J377" s="198"/>
      <c r="K377" s="198"/>
      <c r="M377" s="144" t="str">
        <f t="shared" si="38"/>
        <v/>
      </c>
      <c r="N377" s="144" t="str">
        <f t="shared" si="39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36"/>
        <v/>
      </c>
      <c r="E378" s="154"/>
      <c r="F378" s="149" t="str">
        <f t="shared" si="35"/>
        <v/>
      </c>
      <c r="G378" s="201"/>
      <c r="H378" s="149" t="str">
        <f t="shared" si="37"/>
        <v/>
      </c>
      <c r="I378" s="198"/>
      <c r="J378" s="198"/>
      <c r="K378" s="198"/>
      <c r="M378" s="144" t="str">
        <f t="shared" si="38"/>
        <v/>
      </c>
      <c r="N378" s="144" t="str">
        <f t="shared" si="39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36"/>
        <v/>
      </c>
      <c r="E379" s="154"/>
      <c r="F379" s="149" t="str">
        <f t="shared" si="35"/>
        <v/>
      </c>
      <c r="G379" s="201"/>
      <c r="H379" s="149" t="str">
        <f t="shared" si="37"/>
        <v/>
      </c>
      <c r="I379" s="198"/>
      <c r="J379" s="198"/>
      <c r="K379" s="198"/>
      <c r="M379" s="144" t="str">
        <f t="shared" si="38"/>
        <v/>
      </c>
      <c r="N379" s="144" t="str">
        <f t="shared" si="39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36"/>
        <v/>
      </c>
      <c r="E380" s="154"/>
      <c r="F380" s="149" t="str">
        <f t="shared" si="35"/>
        <v/>
      </c>
      <c r="G380" s="201"/>
      <c r="H380" s="149" t="str">
        <f t="shared" si="37"/>
        <v/>
      </c>
      <c r="I380" s="198"/>
      <c r="J380" s="198"/>
      <c r="K380" s="198"/>
      <c r="M380" s="144" t="str">
        <f t="shared" si="38"/>
        <v/>
      </c>
      <c r="N380" s="144" t="str">
        <f t="shared" si="39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36"/>
        <v/>
      </c>
      <c r="E381" s="154"/>
      <c r="F381" s="149" t="str">
        <f t="shared" si="35"/>
        <v/>
      </c>
      <c r="G381" s="201"/>
      <c r="H381" s="149" t="str">
        <f t="shared" si="37"/>
        <v/>
      </c>
      <c r="I381" s="198"/>
      <c r="J381" s="198"/>
      <c r="K381" s="198"/>
      <c r="M381" s="144" t="str">
        <f t="shared" si="38"/>
        <v/>
      </c>
      <c r="N381" s="144" t="str">
        <f t="shared" si="39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36"/>
        <v/>
      </c>
      <c r="E382" s="154"/>
      <c r="F382" s="149" t="str">
        <f t="shared" si="35"/>
        <v/>
      </c>
      <c r="G382" s="201"/>
      <c r="H382" s="149" t="str">
        <f t="shared" si="37"/>
        <v/>
      </c>
      <c r="I382" s="198"/>
      <c r="J382" s="198"/>
      <c r="K382" s="198"/>
      <c r="M382" s="144" t="str">
        <f t="shared" si="38"/>
        <v/>
      </c>
      <c r="N382" s="144" t="str">
        <f t="shared" si="39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36"/>
        <v/>
      </c>
      <c r="E383" s="154"/>
      <c r="F383" s="149" t="str">
        <f t="shared" si="35"/>
        <v/>
      </c>
      <c r="G383" s="201"/>
      <c r="H383" s="149" t="str">
        <f t="shared" si="37"/>
        <v/>
      </c>
      <c r="I383" s="198"/>
      <c r="J383" s="198"/>
      <c r="K383" s="198"/>
      <c r="M383" s="144" t="str">
        <f t="shared" si="38"/>
        <v/>
      </c>
      <c r="N383" s="144" t="str">
        <f t="shared" si="39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36"/>
        <v/>
      </c>
      <c r="E384" s="154"/>
      <c r="F384" s="149" t="str">
        <f t="shared" si="35"/>
        <v/>
      </c>
      <c r="G384" s="201"/>
      <c r="H384" s="149" t="str">
        <f t="shared" si="37"/>
        <v/>
      </c>
      <c r="I384" s="198"/>
      <c r="J384" s="198"/>
      <c r="K384" s="198"/>
      <c r="M384" s="144" t="str">
        <f t="shared" si="38"/>
        <v/>
      </c>
      <c r="N384" s="144" t="str">
        <f t="shared" si="39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36"/>
        <v/>
      </c>
      <c r="E385" s="154"/>
      <c r="F385" s="149" t="str">
        <f t="shared" si="35"/>
        <v/>
      </c>
      <c r="G385" s="201"/>
      <c r="H385" s="149" t="str">
        <f t="shared" si="37"/>
        <v/>
      </c>
      <c r="I385" s="198"/>
      <c r="J385" s="198"/>
      <c r="K385" s="198"/>
      <c r="M385" s="144" t="str">
        <f t="shared" si="38"/>
        <v/>
      </c>
      <c r="N385" s="144" t="str">
        <f t="shared" si="39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36"/>
        <v/>
      </c>
      <c r="E386" s="154"/>
      <c r="F386" s="149" t="str">
        <f t="shared" si="35"/>
        <v/>
      </c>
      <c r="G386" s="201"/>
      <c r="H386" s="149" t="str">
        <f t="shared" si="37"/>
        <v/>
      </c>
      <c r="I386" s="198"/>
      <c r="J386" s="198"/>
      <c r="K386" s="198"/>
      <c r="M386" s="144" t="str">
        <f t="shared" si="38"/>
        <v/>
      </c>
      <c r="N386" s="144" t="str">
        <f t="shared" si="39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36"/>
        <v/>
      </c>
      <c r="E387" s="154"/>
      <c r="F387" s="149" t="str">
        <f t="shared" ref="F387:F450" si="40">IFERROR(VLOOKUP(E387,$R$5:$T$129,2,FALSE),"")</f>
        <v/>
      </c>
      <c r="G387" s="201"/>
      <c r="H387" s="149" t="str">
        <f t="shared" si="37"/>
        <v/>
      </c>
      <c r="I387" s="198"/>
      <c r="J387" s="198"/>
      <c r="K387" s="198"/>
      <c r="M387" s="144" t="str">
        <f t="shared" si="38"/>
        <v/>
      </c>
      <c r="N387" s="144" t="str">
        <f t="shared" si="39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1">IFERROR(VLOOKUP(C388,$O$6:$P$16,2,FALSE),"")</f>
        <v/>
      </c>
      <c r="E388" s="154"/>
      <c r="F388" s="149" t="str">
        <f t="shared" si="40"/>
        <v/>
      </c>
      <c r="G388" s="201"/>
      <c r="H388" s="149" t="str">
        <f t="shared" ref="H388:H451" si="42">IFERROR(VLOOKUP(G388,$X$6:$Y$50,2,FALSE),"")</f>
        <v/>
      </c>
      <c r="I388" s="198"/>
      <c r="J388" s="198"/>
      <c r="K388" s="198"/>
      <c r="M388" s="144" t="str">
        <f t="shared" ref="M388:M451" si="43">LEFT(E388,3)</f>
        <v/>
      </c>
      <c r="N388" s="144" t="str">
        <f t="shared" ref="N388:N451" si="44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1"/>
        <v/>
      </c>
      <c r="E389" s="154"/>
      <c r="F389" s="149" t="str">
        <f t="shared" si="40"/>
        <v/>
      </c>
      <c r="G389" s="201"/>
      <c r="H389" s="149" t="str">
        <f t="shared" si="42"/>
        <v/>
      </c>
      <c r="I389" s="198"/>
      <c r="J389" s="198"/>
      <c r="K389" s="198"/>
      <c r="M389" s="144" t="str">
        <f t="shared" si="43"/>
        <v/>
      </c>
      <c r="N389" s="144" t="str">
        <f t="shared" si="44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1"/>
        <v/>
      </c>
      <c r="E390" s="154"/>
      <c r="F390" s="149" t="str">
        <f t="shared" si="40"/>
        <v/>
      </c>
      <c r="G390" s="201"/>
      <c r="H390" s="149" t="str">
        <f t="shared" si="42"/>
        <v/>
      </c>
      <c r="I390" s="198"/>
      <c r="J390" s="198"/>
      <c r="K390" s="198"/>
      <c r="M390" s="144" t="str">
        <f t="shared" si="43"/>
        <v/>
      </c>
      <c r="N390" s="144" t="str">
        <f t="shared" si="44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1"/>
        <v/>
      </c>
      <c r="E391" s="154"/>
      <c r="F391" s="149" t="str">
        <f t="shared" si="40"/>
        <v/>
      </c>
      <c r="G391" s="201"/>
      <c r="H391" s="149" t="str">
        <f t="shared" si="42"/>
        <v/>
      </c>
      <c r="I391" s="198"/>
      <c r="J391" s="198"/>
      <c r="K391" s="198"/>
      <c r="M391" s="144" t="str">
        <f t="shared" si="43"/>
        <v/>
      </c>
      <c r="N391" s="144" t="str">
        <f t="shared" si="44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1"/>
        <v/>
      </c>
      <c r="E392" s="154"/>
      <c r="F392" s="149" t="str">
        <f t="shared" si="40"/>
        <v/>
      </c>
      <c r="G392" s="201"/>
      <c r="H392" s="149" t="str">
        <f t="shared" si="42"/>
        <v/>
      </c>
      <c r="I392" s="198"/>
      <c r="J392" s="198"/>
      <c r="K392" s="198"/>
      <c r="M392" s="144" t="str">
        <f t="shared" si="43"/>
        <v/>
      </c>
      <c r="N392" s="144" t="str">
        <f t="shared" si="44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1"/>
        <v/>
      </c>
      <c r="E393" s="154"/>
      <c r="F393" s="149" t="str">
        <f t="shared" si="40"/>
        <v/>
      </c>
      <c r="G393" s="201"/>
      <c r="H393" s="149" t="str">
        <f t="shared" si="42"/>
        <v/>
      </c>
      <c r="I393" s="198"/>
      <c r="J393" s="198"/>
      <c r="K393" s="198"/>
      <c r="M393" s="144" t="str">
        <f t="shared" si="43"/>
        <v/>
      </c>
      <c r="N393" s="144" t="str">
        <f t="shared" si="44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1"/>
        <v/>
      </c>
      <c r="E394" s="154"/>
      <c r="F394" s="149" t="str">
        <f t="shared" si="40"/>
        <v/>
      </c>
      <c r="G394" s="201"/>
      <c r="H394" s="149" t="str">
        <f t="shared" si="42"/>
        <v/>
      </c>
      <c r="I394" s="198"/>
      <c r="J394" s="198"/>
      <c r="K394" s="198"/>
      <c r="M394" s="144" t="str">
        <f t="shared" si="43"/>
        <v/>
      </c>
      <c r="N394" s="144" t="str">
        <f t="shared" si="44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1"/>
        <v/>
      </c>
      <c r="E395" s="154"/>
      <c r="F395" s="149" t="str">
        <f t="shared" si="40"/>
        <v/>
      </c>
      <c r="G395" s="201"/>
      <c r="H395" s="149" t="str">
        <f t="shared" si="42"/>
        <v/>
      </c>
      <c r="I395" s="198"/>
      <c r="J395" s="198"/>
      <c r="K395" s="198"/>
      <c r="M395" s="144" t="str">
        <f t="shared" si="43"/>
        <v/>
      </c>
      <c r="N395" s="144" t="str">
        <f t="shared" si="44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1"/>
        <v/>
      </c>
      <c r="E396" s="154"/>
      <c r="F396" s="149" t="str">
        <f t="shared" si="40"/>
        <v/>
      </c>
      <c r="G396" s="201"/>
      <c r="H396" s="149" t="str">
        <f t="shared" si="42"/>
        <v/>
      </c>
      <c r="I396" s="198"/>
      <c r="J396" s="198"/>
      <c r="K396" s="198"/>
      <c r="M396" s="144" t="str">
        <f t="shared" si="43"/>
        <v/>
      </c>
      <c r="N396" s="144" t="str">
        <f t="shared" si="44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1"/>
        <v/>
      </c>
      <c r="E397" s="154"/>
      <c r="F397" s="149" t="str">
        <f t="shared" si="40"/>
        <v/>
      </c>
      <c r="G397" s="201"/>
      <c r="H397" s="149" t="str">
        <f t="shared" si="42"/>
        <v/>
      </c>
      <c r="I397" s="198"/>
      <c r="J397" s="198"/>
      <c r="K397" s="198"/>
      <c r="M397" s="144" t="str">
        <f t="shared" si="43"/>
        <v/>
      </c>
      <c r="N397" s="144" t="str">
        <f t="shared" si="44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1"/>
        <v/>
      </c>
      <c r="E398" s="154"/>
      <c r="F398" s="149" t="str">
        <f t="shared" si="40"/>
        <v/>
      </c>
      <c r="G398" s="201"/>
      <c r="H398" s="149" t="str">
        <f t="shared" si="42"/>
        <v/>
      </c>
      <c r="I398" s="198"/>
      <c r="J398" s="198"/>
      <c r="K398" s="198"/>
      <c r="M398" s="144" t="str">
        <f t="shared" si="43"/>
        <v/>
      </c>
      <c r="N398" s="144" t="str">
        <f t="shared" si="44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1"/>
        <v/>
      </c>
      <c r="E399" s="154"/>
      <c r="F399" s="149" t="str">
        <f t="shared" si="40"/>
        <v/>
      </c>
      <c r="G399" s="201"/>
      <c r="H399" s="149" t="str">
        <f t="shared" si="42"/>
        <v/>
      </c>
      <c r="I399" s="198"/>
      <c r="J399" s="198"/>
      <c r="K399" s="198"/>
      <c r="M399" s="144" t="str">
        <f t="shared" si="43"/>
        <v/>
      </c>
      <c r="N399" s="144" t="str">
        <f t="shared" si="44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1"/>
        <v/>
      </c>
      <c r="E400" s="154"/>
      <c r="F400" s="149" t="str">
        <f t="shared" si="40"/>
        <v/>
      </c>
      <c r="G400" s="201"/>
      <c r="H400" s="149" t="str">
        <f t="shared" si="42"/>
        <v/>
      </c>
      <c r="I400" s="198"/>
      <c r="J400" s="198"/>
      <c r="K400" s="198"/>
      <c r="M400" s="144" t="str">
        <f t="shared" si="43"/>
        <v/>
      </c>
      <c r="N400" s="144" t="str">
        <f t="shared" si="44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1"/>
        <v/>
      </c>
      <c r="E401" s="154"/>
      <c r="F401" s="149" t="str">
        <f t="shared" si="40"/>
        <v/>
      </c>
      <c r="G401" s="201"/>
      <c r="H401" s="149" t="str">
        <f t="shared" si="42"/>
        <v/>
      </c>
      <c r="I401" s="198"/>
      <c r="J401" s="198"/>
      <c r="K401" s="198"/>
      <c r="M401" s="144" t="str">
        <f t="shared" si="43"/>
        <v/>
      </c>
      <c r="N401" s="144" t="str">
        <f t="shared" si="44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1"/>
        <v/>
      </c>
      <c r="E402" s="154"/>
      <c r="F402" s="149" t="str">
        <f t="shared" si="40"/>
        <v/>
      </c>
      <c r="G402" s="201"/>
      <c r="H402" s="149" t="str">
        <f t="shared" si="42"/>
        <v/>
      </c>
      <c r="I402" s="198"/>
      <c r="J402" s="198"/>
      <c r="K402" s="198"/>
      <c r="M402" s="144" t="str">
        <f t="shared" si="43"/>
        <v/>
      </c>
      <c r="N402" s="144" t="str">
        <f t="shared" si="44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1"/>
        <v/>
      </c>
      <c r="E403" s="154"/>
      <c r="F403" s="149" t="str">
        <f t="shared" si="40"/>
        <v/>
      </c>
      <c r="G403" s="201"/>
      <c r="H403" s="149" t="str">
        <f t="shared" si="42"/>
        <v/>
      </c>
      <c r="I403" s="198"/>
      <c r="J403" s="198"/>
      <c r="K403" s="198"/>
      <c r="M403" s="144" t="str">
        <f t="shared" si="43"/>
        <v/>
      </c>
      <c r="N403" s="144" t="str">
        <f t="shared" si="44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1"/>
        <v/>
      </c>
      <c r="E404" s="154"/>
      <c r="F404" s="149" t="str">
        <f t="shared" si="40"/>
        <v/>
      </c>
      <c r="G404" s="201"/>
      <c r="H404" s="149" t="str">
        <f t="shared" si="42"/>
        <v/>
      </c>
      <c r="I404" s="198"/>
      <c r="J404" s="198"/>
      <c r="K404" s="198"/>
      <c r="M404" s="144" t="str">
        <f t="shared" si="43"/>
        <v/>
      </c>
      <c r="N404" s="144" t="str">
        <f t="shared" si="44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1"/>
        <v/>
      </c>
      <c r="E405" s="154"/>
      <c r="F405" s="149" t="str">
        <f t="shared" si="40"/>
        <v/>
      </c>
      <c r="G405" s="201"/>
      <c r="H405" s="149" t="str">
        <f t="shared" si="42"/>
        <v/>
      </c>
      <c r="I405" s="198"/>
      <c r="J405" s="198"/>
      <c r="K405" s="198"/>
      <c r="M405" s="144" t="str">
        <f t="shared" si="43"/>
        <v/>
      </c>
      <c r="N405" s="144" t="str">
        <f t="shared" si="44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1"/>
        <v/>
      </c>
      <c r="E406" s="154"/>
      <c r="F406" s="149" t="str">
        <f t="shared" si="40"/>
        <v/>
      </c>
      <c r="G406" s="201"/>
      <c r="H406" s="149" t="str">
        <f t="shared" si="42"/>
        <v/>
      </c>
      <c r="I406" s="198"/>
      <c r="J406" s="198"/>
      <c r="K406" s="198"/>
      <c r="M406" s="144" t="str">
        <f t="shared" si="43"/>
        <v/>
      </c>
      <c r="N406" s="144" t="str">
        <f t="shared" si="44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1"/>
        <v/>
      </c>
      <c r="E407" s="154"/>
      <c r="F407" s="149" t="str">
        <f t="shared" si="40"/>
        <v/>
      </c>
      <c r="G407" s="201"/>
      <c r="H407" s="149" t="str">
        <f t="shared" si="42"/>
        <v/>
      </c>
      <c r="I407" s="198"/>
      <c r="J407" s="198"/>
      <c r="K407" s="198"/>
      <c r="M407" s="144" t="str">
        <f t="shared" si="43"/>
        <v/>
      </c>
      <c r="N407" s="144" t="str">
        <f t="shared" si="44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1"/>
        <v/>
      </c>
      <c r="E408" s="154"/>
      <c r="F408" s="149" t="str">
        <f t="shared" si="40"/>
        <v/>
      </c>
      <c r="G408" s="201"/>
      <c r="H408" s="149" t="str">
        <f t="shared" si="42"/>
        <v/>
      </c>
      <c r="I408" s="198"/>
      <c r="J408" s="198"/>
      <c r="K408" s="198"/>
      <c r="M408" s="144" t="str">
        <f t="shared" si="43"/>
        <v/>
      </c>
      <c r="N408" s="144" t="str">
        <f t="shared" si="44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1"/>
        <v/>
      </c>
      <c r="E409" s="154"/>
      <c r="F409" s="149" t="str">
        <f t="shared" si="40"/>
        <v/>
      </c>
      <c r="G409" s="201"/>
      <c r="H409" s="149" t="str">
        <f t="shared" si="42"/>
        <v/>
      </c>
      <c r="I409" s="198"/>
      <c r="J409" s="198"/>
      <c r="K409" s="198"/>
      <c r="M409" s="144" t="str">
        <f t="shared" si="43"/>
        <v/>
      </c>
      <c r="N409" s="144" t="str">
        <f t="shared" si="44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1"/>
        <v/>
      </c>
      <c r="E410" s="154"/>
      <c r="F410" s="149" t="str">
        <f t="shared" si="40"/>
        <v/>
      </c>
      <c r="G410" s="201"/>
      <c r="H410" s="149" t="str">
        <f t="shared" si="42"/>
        <v/>
      </c>
      <c r="I410" s="198"/>
      <c r="J410" s="198"/>
      <c r="K410" s="198"/>
      <c r="M410" s="144" t="str">
        <f t="shared" si="43"/>
        <v/>
      </c>
      <c r="N410" s="144" t="str">
        <f t="shared" si="44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1"/>
        <v/>
      </c>
      <c r="E411" s="154"/>
      <c r="F411" s="149" t="str">
        <f t="shared" si="40"/>
        <v/>
      </c>
      <c r="G411" s="201"/>
      <c r="H411" s="149" t="str">
        <f t="shared" si="42"/>
        <v/>
      </c>
      <c r="I411" s="198"/>
      <c r="J411" s="198"/>
      <c r="K411" s="198"/>
      <c r="M411" s="144" t="str">
        <f t="shared" si="43"/>
        <v/>
      </c>
      <c r="N411" s="144" t="str">
        <f t="shared" si="44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1"/>
        <v/>
      </c>
      <c r="E412" s="154"/>
      <c r="F412" s="149" t="str">
        <f t="shared" si="40"/>
        <v/>
      </c>
      <c r="G412" s="201"/>
      <c r="H412" s="149" t="str">
        <f t="shared" si="42"/>
        <v/>
      </c>
      <c r="I412" s="198"/>
      <c r="J412" s="198"/>
      <c r="K412" s="198"/>
      <c r="M412" s="144" t="str">
        <f t="shared" si="43"/>
        <v/>
      </c>
      <c r="N412" s="144" t="str">
        <f t="shared" si="44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1"/>
        <v/>
      </c>
      <c r="E413" s="154"/>
      <c r="F413" s="149" t="str">
        <f t="shared" si="40"/>
        <v/>
      </c>
      <c r="G413" s="201"/>
      <c r="H413" s="149" t="str">
        <f t="shared" si="42"/>
        <v/>
      </c>
      <c r="I413" s="198"/>
      <c r="J413" s="198"/>
      <c r="K413" s="198"/>
      <c r="M413" s="144" t="str">
        <f t="shared" si="43"/>
        <v/>
      </c>
      <c r="N413" s="144" t="str">
        <f t="shared" si="44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1"/>
        <v/>
      </c>
      <c r="E414" s="154"/>
      <c r="F414" s="149" t="str">
        <f t="shared" si="40"/>
        <v/>
      </c>
      <c r="G414" s="201"/>
      <c r="H414" s="149" t="str">
        <f t="shared" si="42"/>
        <v/>
      </c>
      <c r="I414" s="198"/>
      <c r="J414" s="198"/>
      <c r="K414" s="198"/>
      <c r="M414" s="144" t="str">
        <f t="shared" si="43"/>
        <v/>
      </c>
      <c r="N414" s="144" t="str">
        <f t="shared" si="44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1"/>
        <v/>
      </c>
      <c r="E415" s="154"/>
      <c r="F415" s="149" t="str">
        <f t="shared" si="40"/>
        <v/>
      </c>
      <c r="G415" s="201"/>
      <c r="H415" s="149" t="str">
        <f t="shared" si="42"/>
        <v/>
      </c>
      <c r="I415" s="198"/>
      <c r="J415" s="198"/>
      <c r="K415" s="198"/>
      <c r="M415" s="144" t="str">
        <f t="shared" si="43"/>
        <v/>
      </c>
      <c r="N415" s="144" t="str">
        <f t="shared" si="44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1"/>
        <v/>
      </c>
      <c r="E416" s="154"/>
      <c r="F416" s="149" t="str">
        <f t="shared" si="40"/>
        <v/>
      </c>
      <c r="G416" s="201"/>
      <c r="H416" s="149" t="str">
        <f t="shared" si="42"/>
        <v/>
      </c>
      <c r="I416" s="198"/>
      <c r="J416" s="198"/>
      <c r="K416" s="198"/>
      <c r="M416" s="144" t="str">
        <f t="shared" si="43"/>
        <v/>
      </c>
      <c r="N416" s="144" t="str">
        <f t="shared" si="44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1"/>
        <v/>
      </c>
      <c r="E417" s="154"/>
      <c r="F417" s="149" t="str">
        <f t="shared" si="40"/>
        <v/>
      </c>
      <c r="G417" s="201"/>
      <c r="H417" s="149" t="str">
        <f t="shared" si="42"/>
        <v/>
      </c>
      <c r="I417" s="198"/>
      <c r="J417" s="198"/>
      <c r="K417" s="198"/>
      <c r="M417" s="144" t="str">
        <f t="shared" si="43"/>
        <v/>
      </c>
      <c r="N417" s="144" t="str">
        <f t="shared" si="44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1"/>
        <v/>
      </c>
      <c r="E418" s="154"/>
      <c r="F418" s="149" t="str">
        <f t="shared" si="40"/>
        <v/>
      </c>
      <c r="G418" s="201"/>
      <c r="H418" s="149" t="str">
        <f t="shared" si="42"/>
        <v/>
      </c>
      <c r="I418" s="198"/>
      <c r="J418" s="198"/>
      <c r="K418" s="198"/>
      <c r="M418" s="144" t="str">
        <f t="shared" si="43"/>
        <v/>
      </c>
      <c r="N418" s="144" t="str">
        <f t="shared" si="44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1"/>
        <v/>
      </c>
      <c r="E419" s="154"/>
      <c r="F419" s="149" t="str">
        <f t="shared" si="40"/>
        <v/>
      </c>
      <c r="G419" s="201"/>
      <c r="H419" s="149" t="str">
        <f t="shared" si="42"/>
        <v/>
      </c>
      <c r="I419" s="198"/>
      <c r="J419" s="198"/>
      <c r="K419" s="198"/>
      <c r="M419" s="144" t="str">
        <f t="shared" si="43"/>
        <v/>
      </c>
      <c r="N419" s="144" t="str">
        <f t="shared" si="44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1"/>
        <v/>
      </c>
      <c r="E420" s="154"/>
      <c r="F420" s="149" t="str">
        <f t="shared" si="40"/>
        <v/>
      </c>
      <c r="G420" s="201"/>
      <c r="H420" s="149" t="str">
        <f t="shared" si="42"/>
        <v/>
      </c>
      <c r="I420" s="198"/>
      <c r="J420" s="198"/>
      <c r="K420" s="198"/>
      <c r="M420" s="144" t="str">
        <f t="shared" si="43"/>
        <v/>
      </c>
      <c r="N420" s="144" t="str">
        <f t="shared" si="44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1"/>
        <v/>
      </c>
      <c r="E421" s="154"/>
      <c r="F421" s="149" t="str">
        <f t="shared" si="40"/>
        <v/>
      </c>
      <c r="G421" s="201"/>
      <c r="H421" s="149" t="str">
        <f t="shared" si="42"/>
        <v/>
      </c>
      <c r="I421" s="198"/>
      <c r="J421" s="198"/>
      <c r="K421" s="198"/>
      <c r="M421" s="144" t="str">
        <f t="shared" si="43"/>
        <v/>
      </c>
      <c r="N421" s="144" t="str">
        <f t="shared" si="44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1"/>
        <v/>
      </c>
      <c r="E422" s="154"/>
      <c r="F422" s="149" t="str">
        <f t="shared" si="40"/>
        <v/>
      </c>
      <c r="G422" s="201"/>
      <c r="H422" s="149" t="str">
        <f t="shared" si="42"/>
        <v/>
      </c>
      <c r="I422" s="198"/>
      <c r="J422" s="198"/>
      <c r="K422" s="198"/>
      <c r="M422" s="144" t="str">
        <f t="shared" si="43"/>
        <v/>
      </c>
      <c r="N422" s="144" t="str">
        <f t="shared" si="44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1"/>
        <v/>
      </c>
      <c r="E423" s="154"/>
      <c r="F423" s="149" t="str">
        <f t="shared" si="40"/>
        <v/>
      </c>
      <c r="G423" s="201"/>
      <c r="H423" s="149" t="str">
        <f t="shared" si="42"/>
        <v/>
      </c>
      <c r="I423" s="198"/>
      <c r="J423" s="198"/>
      <c r="K423" s="198"/>
      <c r="M423" s="144" t="str">
        <f t="shared" si="43"/>
        <v/>
      </c>
      <c r="N423" s="144" t="str">
        <f t="shared" si="44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1"/>
        <v/>
      </c>
      <c r="E424" s="154"/>
      <c r="F424" s="149" t="str">
        <f t="shared" si="40"/>
        <v/>
      </c>
      <c r="G424" s="201"/>
      <c r="H424" s="149" t="str">
        <f t="shared" si="42"/>
        <v/>
      </c>
      <c r="I424" s="198"/>
      <c r="J424" s="198"/>
      <c r="K424" s="198"/>
      <c r="M424" s="144" t="str">
        <f t="shared" si="43"/>
        <v/>
      </c>
      <c r="N424" s="144" t="str">
        <f t="shared" si="44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1"/>
        <v/>
      </c>
      <c r="E425" s="154"/>
      <c r="F425" s="149" t="str">
        <f t="shared" si="40"/>
        <v/>
      </c>
      <c r="G425" s="201"/>
      <c r="H425" s="149" t="str">
        <f t="shared" si="42"/>
        <v/>
      </c>
      <c r="I425" s="198"/>
      <c r="J425" s="198"/>
      <c r="K425" s="198"/>
      <c r="M425" s="144" t="str">
        <f t="shared" si="43"/>
        <v/>
      </c>
      <c r="N425" s="144" t="str">
        <f t="shared" si="44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1"/>
        <v/>
      </c>
      <c r="E426" s="154"/>
      <c r="F426" s="149" t="str">
        <f t="shared" si="40"/>
        <v/>
      </c>
      <c r="G426" s="201"/>
      <c r="H426" s="149" t="str">
        <f t="shared" si="42"/>
        <v/>
      </c>
      <c r="I426" s="198"/>
      <c r="J426" s="198"/>
      <c r="K426" s="198"/>
      <c r="M426" s="144" t="str">
        <f t="shared" si="43"/>
        <v/>
      </c>
      <c r="N426" s="144" t="str">
        <f t="shared" si="44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1"/>
        <v/>
      </c>
      <c r="E427" s="154"/>
      <c r="F427" s="149" t="str">
        <f t="shared" si="40"/>
        <v/>
      </c>
      <c r="G427" s="201"/>
      <c r="H427" s="149" t="str">
        <f t="shared" si="42"/>
        <v/>
      </c>
      <c r="I427" s="198"/>
      <c r="J427" s="198"/>
      <c r="K427" s="198"/>
      <c r="M427" s="144" t="str">
        <f t="shared" si="43"/>
        <v/>
      </c>
      <c r="N427" s="144" t="str">
        <f t="shared" si="44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1"/>
        <v/>
      </c>
      <c r="E428" s="154"/>
      <c r="F428" s="149" t="str">
        <f t="shared" si="40"/>
        <v/>
      </c>
      <c r="G428" s="201"/>
      <c r="H428" s="149" t="str">
        <f t="shared" si="42"/>
        <v/>
      </c>
      <c r="I428" s="198"/>
      <c r="J428" s="198"/>
      <c r="K428" s="198"/>
      <c r="M428" s="144" t="str">
        <f t="shared" si="43"/>
        <v/>
      </c>
      <c r="N428" s="144" t="str">
        <f t="shared" si="44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1"/>
        <v/>
      </c>
      <c r="E429" s="154"/>
      <c r="F429" s="149" t="str">
        <f t="shared" si="40"/>
        <v/>
      </c>
      <c r="G429" s="201"/>
      <c r="H429" s="149" t="str">
        <f t="shared" si="42"/>
        <v/>
      </c>
      <c r="I429" s="198"/>
      <c r="J429" s="198"/>
      <c r="K429" s="198"/>
      <c r="M429" s="144" t="str">
        <f t="shared" si="43"/>
        <v/>
      </c>
      <c r="N429" s="144" t="str">
        <f t="shared" si="44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1"/>
        <v/>
      </c>
      <c r="E430" s="154"/>
      <c r="F430" s="149" t="str">
        <f t="shared" si="40"/>
        <v/>
      </c>
      <c r="G430" s="201"/>
      <c r="H430" s="149" t="str">
        <f t="shared" si="42"/>
        <v/>
      </c>
      <c r="I430" s="198"/>
      <c r="J430" s="198"/>
      <c r="K430" s="198"/>
      <c r="M430" s="144" t="str">
        <f t="shared" si="43"/>
        <v/>
      </c>
      <c r="N430" s="144" t="str">
        <f t="shared" si="44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1"/>
        <v/>
      </c>
      <c r="E431" s="154"/>
      <c r="F431" s="149" t="str">
        <f t="shared" si="40"/>
        <v/>
      </c>
      <c r="G431" s="201"/>
      <c r="H431" s="149" t="str">
        <f t="shared" si="42"/>
        <v/>
      </c>
      <c r="I431" s="198"/>
      <c r="J431" s="198"/>
      <c r="K431" s="198"/>
      <c r="M431" s="144" t="str">
        <f t="shared" si="43"/>
        <v/>
      </c>
      <c r="N431" s="144" t="str">
        <f t="shared" si="44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1"/>
        <v/>
      </c>
      <c r="E432" s="154"/>
      <c r="F432" s="149" t="str">
        <f t="shared" si="40"/>
        <v/>
      </c>
      <c r="G432" s="201"/>
      <c r="H432" s="149" t="str">
        <f t="shared" si="42"/>
        <v/>
      </c>
      <c r="I432" s="198"/>
      <c r="J432" s="198"/>
      <c r="K432" s="198"/>
      <c r="M432" s="144" t="str">
        <f t="shared" si="43"/>
        <v/>
      </c>
      <c r="N432" s="144" t="str">
        <f t="shared" si="44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1"/>
        <v/>
      </c>
      <c r="E433" s="154"/>
      <c r="F433" s="149" t="str">
        <f t="shared" si="40"/>
        <v/>
      </c>
      <c r="G433" s="201"/>
      <c r="H433" s="149" t="str">
        <f t="shared" si="42"/>
        <v/>
      </c>
      <c r="I433" s="198"/>
      <c r="J433" s="198"/>
      <c r="K433" s="198"/>
      <c r="M433" s="144" t="str">
        <f t="shared" si="43"/>
        <v/>
      </c>
      <c r="N433" s="144" t="str">
        <f t="shared" si="44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1"/>
        <v/>
      </c>
      <c r="E434" s="154"/>
      <c r="F434" s="149" t="str">
        <f t="shared" si="40"/>
        <v/>
      </c>
      <c r="G434" s="201"/>
      <c r="H434" s="149" t="str">
        <f t="shared" si="42"/>
        <v/>
      </c>
      <c r="I434" s="198"/>
      <c r="J434" s="198"/>
      <c r="K434" s="198"/>
      <c r="M434" s="144" t="str">
        <f t="shared" si="43"/>
        <v/>
      </c>
      <c r="N434" s="144" t="str">
        <f t="shared" si="44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1"/>
        <v/>
      </c>
      <c r="E435" s="154"/>
      <c r="F435" s="149" t="str">
        <f t="shared" si="40"/>
        <v/>
      </c>
      <c r="G435" s="201"/>
      <c r="H435" s="149" t="str">
        <f t="shared" si="42"/>
        <v/>
      </c>
      <c r="I435" s="198"/>
      <c r="J435" s="198"/>
      <c r="K435" s="198"/>
      <c r="M435" s="144" t="str">
        <f t="shared" si="43"/>
        <v/>
      </c>
      <c r="N435" s="144" t="str">
        <f t="shared" si="44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1"/>
        <v/>
      </c>
      <c r="E436" s="154"/>
      <c r="F436" s="149" t="str">
        <f t="shared" si="40"/>
        <v/>
      </c>
      <c r="G436" s="201"/>
      <c r="H436" s="149" t="str">
        <f t="shared" si="42"/>
        <v/>
      </c>
      <c r="I436" s="198"/>
      <c r="J436" s="198"/>
      <c r="K436" s="198"/>
      <c r="M436" s="144" t="str">
        <f t="shared" si="43"/>
        <v/>
      </c>
      <c r="N436" s="144" t="str">
        <f t="shared" si="44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1"/>
        <v/>
      </c>
      <c r="E437" s="154"/>
      <c r="F437" s="149" t="str">
        <f t="shared" si="40"/>
        <v/>
      </c>
      <c r="G437" s="201"/>
      <c r="H437" s="149" t="str">
        <f t="shared" si="42"/>
        <v/>
      </c>
      <c r="I437" s="198"/>
      <c r="J437" s="198"/>
      <c r="K437" s="198"/>
      <c r="M437" s="144" t="str">
        <f t="shared" si="43"/>
        <v/>
      </c>
      <c r="N437" s="144" t="str">
        <f t="shared" si="44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1"/>
        <v/>
      </c>
      <c r="E438" s="154"/>
      <c r="F438" s="149" t="str">
        <f t="shared" si="40"/>
        <v/>
      </c>
      <c r="G438" s="201"/>
      <c r="H438" s="149" t="str">
        <f t="shared" si="42"/>
        <v/>
      </c>
      <c r="I438" s="198"/>
      <c r="J438" s="198"/>
      <c r="K438" s="198"/>
      <c r="M438" s="144" t="str">
        <f t="shared" si="43"/>
        <v/>
      </c>
      <c r="N438" s="144" t="str">
        <f t="shared" si="44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1"/>
        <v/>
      </c>
      <c r="E439" s="154"/>
      <c r="F439" s="149" t="str">
        <f t="shared" si="40"/>
        <v/>
      </c>
      <c r="G439" s="201"/>
      <c r="H439" s="149" t="str">
        <f t="shared" si="42"/>
        <v/>
      </c>
      <c r="I439" s="198"/>
      <c r="J439" s="198"/>
      <c r="K439" s="198"/>
      <c r="M439" s="144" t="str">
        <f t="shared" si="43"/>
        <v/>
      </c>
      <c r="N439" s="144" t="str">
        <f t="shared" si="44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1"/>
        <v/>
      </c>
      <c r="E440" s="154"/>
      <c r="F440" s="149" t="str">
        <f t="shared" si="40"/>
        <v/>
      </c>
      <c r="G440" s="201"/>
      <c r="H440" s="149" t="str">
        <f t="shared" si="42"/>
        <v/>
      </c>
      <c r="I440" s="198"/>
      <c r="J440" s="198"/>
      <c r="K440" s="198"/>
      <c r="M440" s="144" t="str">
        <f t="shared" si="43"/>
        <v/>
      </c>
      <c r="N440" s="144" t="str">
        <f t="shared" si="44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1"/>
        <v/>
      </c>
      <c r="E441" s="154"/>
      <c r="F441" s="149" t="str">
        <f t="shared" si="40"/>
        <v/>
      </c>
      <c r="G441" s="201"/>
      <c r="H441" s="149" t="str">
        <f t="shared" si="42"/>
        <v/>
      </c>
      <c r="I441" s="198"/>
      <c r="J441" s="198"/>
      <c r="K441" s="198"/>
      <c r="M441" s="144" t="str">
        <f t="shared" si="43"/>
        <v/>
      </c>
      <c r="N441" s="144" t="str">
        <f t="shared" si="44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1"/>
        <v/>
      </c>
      <c r="E442" s="154"/>
      <c r="F442" s="149" t="str">
        <f t="shared" si="40"/>
        <v/>
      </c>
      <c r="G442" s="201"/>
      <c r="H442" s="149" t="str">
        <f t="shared" si="42"/>
        <v/>
      </c>
      <c r="I442" s="198"/>
      <c r="J442" s="198"/>
      <c r="K442" s="198"/>
      <c r="M442" s="144" t="str">
        <f t="shared" si="43"/>
        <v/>
      </c>
      <c r="N442" s="144" t="str">
        <f t="shared" si="44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1"/>
        <v/>
      </c>
      <c r="E443" s="154"/>
      <c r="F443" s="149" t="str">
        <f t="shared" si="40"/>
        <v/>
      </c>
      <c r="G443" s="201"/>
      <c r="H443" s="149" t="str">
        <f t="shared" si="42"/>
        <v/>
      </c>
      <c r="I443" s="198"/>
      <c r="J443" s="198"/>
      <c r="K443" s="198"/>
      <c r="M443" s="144" t="str">
        <f t="shared" si="43"/>
        <v/>
      </c>
      <c r="N443" s="144" t="str">
        <f t="shared" si="44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1"/>
        <v/>
      </c>
      <c r="E444" s="154"/>
      <c r="F444" s="149" t="str">
        <f t="shared" si="40"/>
        <v/>
      </c>
      <c r="G444" s="201"/>
      <c r="H444" s="149" t="str">
        <f t="shared" si="42"/>
        <v/>
      </c>
      <c r="I444" s="198"/>
      <c r="J444" s="198"/>
      <c r="K444" s="198"/>
      <c r="M444" s="144" t="str">
        <f t="shared" si="43"/>
        <v/>
      </c>
      <c r="N444" s="144" t="str">
        <f t="shared" si="44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1"/>
        <v/>
      </c>
      <c r="E445" s="154"/>
      <c r="F445" s="149" t="str">
        <f t="shared" si="40"/>
        <v/>
      </c>
      <c r="G445" s="201"/>
      <c r="H445" s="149" t="str">
        <f t="shared" si="42"/>
        <v/>
      </c>
      <c r="I445" s="198"/>
      <c r="J445" s="198"/>
      <c r="K445" s="198"/>
      <c r="M445" s="144" t="str">
        <f t="shared" si="43"/>
        <v/>
      </c>
      <c r="N445" s="144" t="str">
        <f t="shared" si="44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1"/>
        <v/>
      </c>
      <c r="E446" s="154"/>
      <c r="F446" s="149" t="str">
        <f t="shared" si="40"/>
        <v/>
      </c>
      <c r="G446" s="201"/>
      <c r="H446" s="149" t="str">
        <f t="shared" si="42"/>
        <v/>
      </c>
      <c r="I446" s="198"/>
      <c r="J446" s="198"/>
      <c r="K446" s="198"/>
      <c r="M446" s="144" t="str">
        <f t="shared" si="43"/>
        <v/>
      </c>
      <c r="N446" s="144" t="str">
        <f t="shared" si="44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1"/>
        <v/>
      </c>
      <c r="E447" s="154"/>
      <c r="F447" s="149" t="str">
        <f t="shared" si="40"/>
        <v/>
      </c>
      <c r="G447" s="201"/>
      <c r="H447" s="149" t="str">
        <f t="shared" si="42"/>
        <v/>
      </c>
      <c r="I447" s="198"/>
      <c r="J447" s="198"/>
      <c r="K447" s="198"/>
      <c r="M447" s="144" t="str">
        <f t="shared" si="43"/>
        <v/>
      </c>
      <c r="N447" s="144" t="str">
        <f t="shared" si="44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1"/>
        <v/>
      </c>
      <c r="E448" s="154"/>
      <c r="F448" s="149" t="str">
        <f t="shared" si="40"/>
        <v/>
      </c>
      <c r="G448" s="201"/>
      <c r="H448" s="149" t="str">
        <f t="shared" si="42"/>
        <v/>
      </c>
      <c r="I448" s="198"/>
      <c r="J448" s="198"/>
      <c r="K448" s="198"/>
      <c r="M448" s="144" t="str">
        <f t="shared" si="43"/>
        <v/>
      </c>
      <c r="N448" s="144" t="str">
        <f t="shared" si="44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1"/>
        <v/>
      </c>
      <c r="E449" s="154"/>
      <c r="F449" s="149" t="str">
        <f t="shared" si="40"/>
        <v/>
      </c>
      <c r="G449" s="201"/>
      <c r="H449" s="149" t="str">
        <f t="shared" si="42"/>
        <v/>
      </c>
      <c r="I449" s="198"/>
      <c r="J449" s="198"/>
      <c r="K449" s="198"/>
      <c r="M449" s="144" t="str">
        <f t="shared" si="43"/>
        <v/>
      </c>
      <c r="N449" s="144" t="str">
        <f t="shared" si="44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1"/>
        <v/>
      </c>
      <c r="E450" s="154"/>
      <c r="F450" s="149" t="str">
        <f t="shared" si="40"/>
        <v/>
      </c>
      <c r="G450" s="201"/>
      <c r="H450" s="149" t="str">
        <f t="shared" si="42"/>
        <v/>
      </c>
      <c r="I450" s="198"/>
      <c r="J450" s="198"/>
      <c r="K450" s="198"/>
      <c r="M450" s="144" t="str">
        <f t="shared" si="43"/>
        <v/>
      </c>
      <c r="N450" s="144" t="str">
        <f t="shared" si="44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1"/>
        <v/>
      </c>
      <c r="E451" s="154"/>
      <c r="F451" s="149" t="str">
        <f t="shared" ref="F451:F501" si="45">IFERROR(VLOOKUP(E451,$R$5:$T$129,2,FALSE),"")</f>
        <v/>
      </c>
      <c r="G451" s="201"/>
      <c r="H451" s="149" t="str">
        <f t="shared" si="42"/>
        <v/>
      </c>
      <c r="I451" s="198"/>
      <c r="J451" s="198"/>
      <c r="K451" s="198"/>
      <c r="M451" s="144" t="str">
        <f t="shared" si="43"/>
        <v/>
      </c>
      <c r="N451" s="144" t="str">
        <f t="shared" si="44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46">IFERROR(VLOOKUP(C452,$O$6:$P$16,2,FALSE),"")</f>
        <v/>
      </c>
      <c r="E452" s="154"/>
      <c r="F452" s="149" t="str">
        <f t="shared" si="45"/>
        <v/>
      </c>
      <c r="G452" s="201"/>
      <c r="H452" s="149" t="str">
        <f t="shared" ref="H452:H501" si="47">IFERROR(VLOOKUP(G452,$X$6:$Y$50,2,FALSE),"")</f>
        <v/>
      </c>
      <c r="I452" s="198"/>
      <c r="J452" s="198"/>
      <c r="K452" s="198"/>
      <c r="M452" s="144" t="str">
        <f t="shared" ref="M452:M501" si="48">LEFT(E452,3)</f>
        <v/>
      </c>
      <c r="N452" s="144" t="str">
        <f t="shared" ref="N452:N501" si="49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46"/>
        <v/>
      </c>
      <c r="E453" s="154"/>
      <c r="F453" s="149" t="str">
        <f t="shared" si="45"/>
        <v/>
      </c>
      <c r="G453" s="201"/>
      <c r="H453" s="149" t="str">
        <f t="shared" si="47"/>
        <v/>
      </c>
      <c r="I453" s="198"/>
      <c r="J453" s="198"/>
      <c r="K453" s="198"/>
      <c r="M453" s="144" t="str">
        <f t="shared" si="48"/>
        <v/>
      </c>
      <c r="N453" s="144" t="str">
        <f t="shared" si="49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46"/>
        <v/>
      </c>
      <c r="E454" s="154"/>
      <c r="F454" s="149" t="str">
        <f t="shared" si="45"/>
        <v/>
      </c>
      <c r="G454" s="201"/>
      <c r="H454" s="149" t="str">
        <f t="shared" si="47"/>
        <v/>
      </c>
      <c r="I454" s="198"/>
      <c r="J454" s="198"/>
      <c r="K454" s="198"/>
      <c r="M454" s="144" t="str">
        <f t="shared" si="48"/>
        <v/>
      </c>
      <c r="N454" s="144" t="str">
        <f t="shared" si="49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46"/>
        <v/>
      </c>
      <c r="E455" s="154"/>
      <c r="F455" s="149" t="str">
        <f t="shared" si="45"/>
        <v/>
      </c>
      <c r="G455" s="201"/>
      <c r="H455" s="149" t="str">
        <f t="shared" si="47"/>
        <v/>
      </c>
      <c r="I455" s="198"/>
      <c r="J455" s="198"/>
      <c r="K455" s="198"/>
      <c r="M455" s="144" t="str">
        <f t="shared" si="48"/>
        <v/>
      </c>
      <c r="N455" s="144" t="str">
        <f t="shared" si="49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46"/>
        <v/>
      </c>
      <c r="E456" s="154"/>
      <c r="F456" s="149" t="str">
        <f t="shared" si="45"/>
        <v/>
      </c>
      <c r="G456" s="201"/>
      <c r="H456" s="149" t="str">
        <f t="shared" si="47"/>
        <v/>
      </c>
      <c r="I456" s="198"/>
      <c r="J456" s="198"/>
      <c r="K456" s="198"/>
      <c r="M456" s="144" t="str">
        <f t="shared" si="48"/>
        <v/>
      </c>
      <c r="N456" s="144" t="str">
        <f t="shared" si="49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46"/>
        <v/>
      </c>
      <c r="E457" s="154"/>
      <c r="F457" s="149" t="str">
        <f t="shared" si="45"/>
        <v/>
      </c>
      <c r="G457" s="201"/>
      <c r="H457" s="149" t="str">
        <f t="shared" si="47"/>
        <v/>
      </c>
      <c r="I457" s="198"/>
      <c r="J457" s="198"/>
      <c r="K457" s="198"/>
      <c r="M457" s="144" t="str">
        <f t="shared" si="48"/>
        <v/>
      </c>
      <c r="N457" s="144" t="str">
        <f t="shared" si="49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46"/>
        <v/>
      </c>
      <c r="E458" s="154"/>
      <c r="F458" s="149" t="str">
        <f t="shared" si="45"/>
        <v/>
      </c>
      <c r="G458" s="201"/>
      <c r="H458" s="149" t="str">
        <f t="shared" si="47"/>
        <v/>
      </c>
      <c r="I458" s="198"/>
      <c r="J458" s="198"/>
      <c r="K458" s="198"/>
      <c r="M458" s="144" t="str">
        <f t="shared" si="48"/>
        <v/>
      </c>
      <c r="N458" s="144" t="str">
        <f t="shared" si="49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46"/>
        <v/>
      </c>
      <c r="E459" s="154"/>
      <c r="F459" s="149" t="str">
        <f t="shared" si="45"/>
        <v/>
      </c>
      <c r="G459" s="201"/>
      <c r="H459" s="149" t="str">
        <f t="shared" si="47"/>
        <v/>
      </c>
      <c r="I459" s="198"/>
      <c r="J459" s="198"/>
      <c r="K459" s="198"/>
      <c r="M459" s="144" t="str">
        <f t="shared" si="48"/>
        <v/>
      </c>
      <c r="N459" s="144" t="str">
        <f t="shared" si="49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46"/>
        <v/>
      </c>
      <c r="E460" s="154"/>
      <c r="F460" s="149" t="str">
        <f t="shared" si="45"/>
        <v/>
      </c>
      <c r="G460" s="201"/>
      <c r="H460" s="149" t="str">
        <f t="shared" si="47"/>
        <v/>
      </c>
      <c r="I460" s="198"/>
      <c r="J460" s="198"/>
      <c r="K460" s="198"/>
      <c r="M460" s="144" t="str">
        <f t="shared" si="48"/>
        <v/>
      </c>
      <c r="N460" s="144" t="str">
        <f t="shared" si="49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46"/>
        <v/>
      </c>
      <c r="E461" s="154"/>
      <c r="F461" s="149" t="str">
        <f t="shared" si="45"/>
        <v/>
      </c>
      <c r="G461" s="201"/>
      <c r="H461" s="149" t="str">
        <f t="shared" si="47"/>
        <v/>
      </c>
      <c r="I461" s="198"/>
      <c r="J461" s="198"/>
      <c r="K461" s="198"/>
      <c r="M461" s="144" t="str">
        <f t="shared" si="48"/>
        <v/>
      </c>
      <c r="N461" s="144" t="str">
        <f t="shared" si="49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46"/>
        <v/>
      </c>
      <c r="E462" s="154"/>
      <c r="F462" s="149" t="str">
        <f t="shared" si="45"/>
        <v/>
      </c>
      <c r="G462" s="201"/>
      <c r="H462" s="149" t="str">
        <f t="shared" si="47"/>
        <v/>
      </c>
      <c r="I462" s="198"/>
      <c r="J462" s="198"/>
      <c r="K462" s="198"/>
      <c r="M462" s="144" t="str">
        <f t="shared" si="48"/>
        <v/>
      </c>
      <c r="N462" s="144" t="str">
        <f t="shared" si="49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46"/>
        <v/>
      </c>
      <c r="E463" s="154"/>
      <c r="F463" s="149" t="str">
        <f t="shared" si="45"/>
        <v/>
      </c>
      <c r="G463" s="201"/>
      <c r="H463" s="149" t="str">
        <f t="shared" si="47"/>
        <v/>
      </c>
      <c r="I463" s="198"/>
      <c r="J463" s="198"/>
      <c r="K463" s="198"/>
      <c r="M463" s="144" t="str">
        <f t="shared" si="48"/>
        <v/>
      </c>
      <c r="N463" s="144" t="str">
        <f t="shared" si="49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46"/>
        <v/>
      </c>
      <c r="E464" s="154"/>
      <c r="F464" s="149" t="str">
        <f t="shared" si="45"/>
        <v/>
      </c>
      <c r="G464" s="201"/>
      <c r="H464" s="149" t="str">
        <f t="shared" si="47"/>
        <v/>
      </c>
      <c r="I464" s="198"/>
      <c r="J464" s="198"/>
      <c r="K464" s="198"/>
      <c r="M464" s="144" t="str">
        <f t="shared" si="48"/>
        <v/>
      </c>
      <c r="N464" s="144" t="str">
        <f t="shared" si="49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46"/>
        <v/>
      </c>
      <c r="E465" s="154"/>
      <c r="F465" s="149" t="str">
        <f t="shared" si="45"/>
        <v/>
      </c>
      <c r="G465" s="201"/>
      <c r="H465" s="149" t="str">
        <f t="shared" si="47"/>
        <v/>
      </c>
      <c r="I465" s="198"/>
      <c r="J465" s="198"/>
      <c r="K465" s="198"/>
      <c r="M465" s="144" t="str">
        <f t="shared" si="48"/>
        <v/>
      </c>
      <c r="N465" s="144" t="str">
        <f t="shared" si="49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46"/>
        <v/>
      </c>
      <c r="E466" s="154"/>
      <c r="F466" s="149" t="str">
        <f t="shared" si="45"/>
        <v/>
      </c>
      <c r="G466" s="201"/>
      <c r="H466" s="149" t="str">
        <f t="shared" si="47"/>
        <v/>
      </c>
      <c r="I466" s="198"/>
      <c r="J466" s="198"/>
      <c r="K466" s="198"/>
      <c r="M466" s="144" t="str">
        <f t="shared" si="48"/>
        <v/>
      </c>
      <c r="N466" s="144" t="str">
        <f t="shared" si="49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46"/>
        <v/>
      </c>
      <c r="E467" s="154"/>
      <c r="F467" s="149" t="str">
        <f t="shared" si="45"/>
        <v/>
      </c>
      <c r="G467" s="201"/>
      <c r="H467" s="149" t="str">
        <f t="shared" si="47"/>
        <v/>
      </c>
      <c r="I467" s="198"/>
      <c r="J467" s="198"/>
      <c r="K467" s="198"/>
      <c r="M467" s="144" t="str">
        <f t="shared" si="48"/>
        <v/>
      </c>
      <c r="N467" s="144" t="str">
        <f t="shared" si="49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46"/>
        <v/>
      </c>
      <c r="E468" s="154"/>
      <c r="F468" s="149" t="str">
        <f t="shared" si="45"/>
        <v/>
      </c>
      <c r="G468" s="201"/>
      <c r="H468" s="149" t="str">
        <f t="shared" si="47"/>
        <v/>
      </c>
      <c r="I468" s="198"/>
      <c r="J468" s="198"/>
      <c r="K468" s="198"/>
      <c r="M468" s="144" t="str">
        <f t="shared" si="48"/>
        <v/>
      </c>
      <c r="N468" s="144" t="str">
        <f t="shared" si="49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46"/>
        <v/>
      </c>
      <c r="E469" s="154"/>
      <c r="F469" s="149" t="str">
        <f t="shared" si="45"/>
        <v/>
      </c>
      <c r="G469" s="201"/>
      <c r="H469" s="149" t="str">
        <f t="shared" si="47"/>
        <v/>
      </c>
      <c r="I469" s="198"/>
      <c r="J469" s="198"/>
      <c r="K469" s="198"/>
      <c r="M469" s="144" t="str">
        <f t="shared" si="48"/>
        <v/>
      </c>
      <c r="N469" s="144" t="str">
        <f t="shared" si="49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46"/>
        <v/>
      </c>
      <c r="E470" s="154"/>
      <c r="F470" s="149" t="str">
        <f t="shared" si="45"/>
        <v/>
      </c>
      <c r="G470" s="201"/>
      <c r="H470" s="149" t="str">
        <f t="shared" si="47"/>
        <v/>
      </c>
      <c r="I470" s="198"/>
      <c r="J470" s="198"/>
      <c r="K470" s="198"/>
      <c r="M470" s="144" t="str">
        <f t="shared" si="48"/>
        <v/>
      </c>
      <c r="N470" s="144" t="str">
        <f t="shared" si="49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46"/>
        <v/>
      </c>
      <c r="E471" s="154"/>
      <c r="F471" s="149" t="str">
        <f t="shared" si="45"/>
        <v/>
      </c>
      <c r="G471" s="201"/>
      <c r="H471" s="149" t="str">
        <f t="shared" si="47"/>
        <v/>
      </c>
      <c r="I471" s="198"/>
      <c r="J471" s="198"/>
      <c r="K471" s="198"/>
      <c r="M471" s="144" t="str">
        <f t="shared" si="48"/>
        <v/>
      </c>
      <c r="N471" s="144" t="str">
        <f t="shared" si="49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46"/>
        <v/>
      </c>
      <c r="E472" s="154"/>
      <c r="F472" s="149" t="str">
        <f t="shared" si="45"/>
        <v/>
      </c>
      <c r="G472" s="201"/>
      <c r="H472" s="149" t="str">
        <f t="shared" si="47"/>
        <v/>
      </c>
      <c r="I472" s="198"/>
      <c r="J472" s="198"/>
      <c r="K472" s="198"/>
      <c r="M472" s="144" t="str">
        <f t="shared" si="48"/>
        <v/>
      </c>
      <c r="N472" s="144" t="str">
        <f t="shared" si="49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46"/>
        <v/>
      </c>
      <c r="E473" s="154"/>
      <c r="F473" s="149" t="str">
        <f t="shared" si="45"/>
        <v/>
      </c>
      <c r="G473" s="201"/>
      <c r="H473" s="149" t="str">
        <f t="shared" si="47"/>
        <v/>
      </c>
      <c r="I473" s="198"/>
      <c r="J473" s="198"/>
      <c r="K473" s="198"/>
      <c r="M473" s="144" t="str">
        <f t="shared" si="48"/>
        <v/>
      </c>
      <c r="N473" s="144" t="str">
        <f t="shared" si="49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46"/>
        <v/>
      </c>
      <c r="E474" s="154"/>
      <c r="F474" s="149" t="str">
        <f t="shared" si="45"/>
        <v/>
      </c>
      <c r="G474" s="201"/>
      <c r="H474" s="149" t="str">
        <f t="shared" si="47"/>
        <v/>
      </c>
      <c r="I474" s="198"/>
      <c r="J474" s="198"/>
      <c r="K474" s="198"/>
      <c r="M474" s="144" t="str">
        <f t="shared" si="48"/>
        <v/>
      </c>
      <c r="N474" s="144" t="str">
        <f t="shared" si="49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46"/>
        <v/>
      </c>
      <c r="E475" s="154"/>
      <c r="F475" s="149" t="str">
        <f t="shared" si="45"/>
        <v/>
      </c>
      <c r="G475" s="201"/>
      <c r="H475" s="149" t="str">
        <f t="shared" si="47"/>
        <v/>
      </c>
      <c r="I475" s="198"/>
      <c r="J475" s="198"/>
      <c r="K475" s="198"/>
      <c r="M475" s="144" t="str">
        <f t="shared" si="48"/>
        <v/>
      </c>
      <c r="N475" s="144" t="str">
        <f t="shared" si="49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46"/>
        <v/>
      </c>
      <c r="E476" s="154"/>
      <c r="F476" s="149" t="str">
        <f t="shared" si="45"/>
        <v/>
      </c>
      <c r="G476" s="201"/>
      <c r="H476" s="149" t="str">
        <f t="shared" si="47"/>
        <v/>
      </c>
      <c r="I476" s="198"/>
      <c r="J476" s="198"/>
      <c r="K476" s="198"/>
      <c r="M476" s="144" t="str">
        <f t="shared" si="48"/>
        <v/>
      </c>
      <c r="N476" s="144" t="str">
        <f t="shared" si="49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46"/>
        <v/>
      </c>
      <c r="E477" s="154"/>
      <c r="F477" s="149" t="str">
        <f t="shared" si="45"/>
        <v/>
      </c>
      <c r="G477" s="201"/>
      <c r="H477" s="149" t="str">
        <f t="shared" si="47"/>
        <v/>
      </c>
      <c r="I477" s="198"/>
      <c r="J477" s="198"/>
      <c r="K477" s="198"/>
      <c r="M477" s="144" t="str">
        <f t="shared" si="48"/>
        <v/>
      </c>
      <c r="N477" s="144" t="str">
        <f t="shared" si="49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46"/>
        <v/>
      </c>
      <c r="E478" s="154"/>
      <c r="F478" s="149" t="str">
        <f t="shared" si="45"/>
        <v/>
      </c>
      <c r="G478" s="201"/>
      <c r="H478" s="149" t="str">
        <f t="shared" si="47"/>
        <v/>
      </c>
      <c r="I478" s="198"/>
      <c r="J478" s="198"/>
      <c r="K478" s="198"/>
      <c r="M478" s="144" t="str">
        <f t="shared" si="48"/>
        <v/>
      </c>
      <c r="N478" s="144" t="str">
        <f t="shared" si="49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46"/>
        <v/>
      </c>
      <c r="E479" s="154"/>
      <c r="F479" s="149" t="str">
        <f t="shared" si="45"/>
        <v/>
      </c>
      <c r="G479" s="201"/>
      <c r="H479" s="149" t="str">
        <f t="shared" si="47"/>
        <v/>
      </c>
      <c r="I479" s="198"/>
      <c r="J479" s="198"/>
      <c r="K479" s="198"/>
      <c r="M479" s="144" t="str">
        <f t="shared" si="48"/>
        <v/>
      </c>
      <c r="N479" s="144" t="str">
        <f t="shared" si="49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46"/>
        <v/>
      </c>
      <c r="E480" s="154"/>
      <c r="F480" s="149" t="str">
        <f t="shared" si="45"/>
        <v/>
      </c>
      <c r="G480" s="201"/>
      <c r="H480" s="149" t="str">
        <f t="shared" si="47"/>
        <v/>
      </c>
      <c r="I480" s="198"/>
      <c r="J480" s="198"/>
      <c r="K480" s="198"/>
      <c r="M480" s="144" t="str">
        <f t="shared" si="48"/>
        <v/>
      </c>
      <c r="N480" s="144" t="str">
        <f t="shared" si="49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46"/>
        <v/>
      </c>
      <c r="E481" s="154"/>
      <c r="F481" s="149" t="str">
        <f t="shared" si="45"/>
        <v/>
      </c>
      <c r="G481" s="201"/>
      <c r="H481" s="149" t="str">
        <f t="shared" si="47"/>
        <v/>
      </c>
      <c r="I481" s="198"/>
      <c r="J481" s="198"/>
      <c r="K481" s="198"/>
      <c r="M481" s="144" t="str">
        <f t="shared" si="48"/>
        <v/>
      </c>
      <c r="N481" s="144" t="str">
        <f t="shared" si="49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46"/>
        <v/>
      </c>
      <c r="E482" s="154"/>
      <c r="F482" s="149" t="str">
        <f t="shared" si="45"/>
        <v/>
      </c>
      <c r="G482" s="201"/>
      <c r="H482" s="149" t="str">
        <f t="shared" si="47"/>
        <v/>
      </c>
      <c r="I482" s="198"/>
      <c r="J482" s="198"/>
      <c r="K482" s="198"/>
      <c r="M482" s="144" t="str">
        <f t="shared" si="48"/>
        <v/>
      </c>
      <c r="N482" s="144" t="str">
        <f t="shared" si="49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46"/>
        <v/>
      </c>
      <c r="E483" s="154"/>
      <c r="F483" s="149" t="str">
        <f t="shared" si="45"/>
        <v/>
      </c>
      <c r="G483" s="201"/>
      <c r="H483" s="149" t="str">
        <f t="shared" si="47"/>
        <v/>
      </c>
      <c r="I483" s="198"/>
      <c r="J483" s="198"/>
      <c r="K483" s="198"/>
      <c r="M483" s="144" t="str">
        <f t="shared" si="48"/>
        <v/>
      </c>
      <c r="N483" s="144" t="str">
        <f t="shared" si="49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46"/>
        <v/>
      </c>
      <c r="E484" s="154"/>
      <c r="F484" s="149" t="str">
        <f t="shared" si="45"/>
        <v/>
      </c>
      <c r="G484" s="201"/>
      <c r="H484" s="149" t="str">
        <f t="shared" si="47"/>
        <v/>
      </c>
      <c r="I484" s="198"/>
      <c r="J484" s="198"/>
      <c r="K484" s="198"/>
      <c r="M484" s="144" t="str">
        <f t="shared" si="48"/>
        <v/>
      </c>
      <c r="N484" s="144" t="str">
        <f t="shared" si="49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46"/>
        <v/>
      </c>
      <c r="E485" s="154"/>
      <c r="F485" s="149" t="str">
        <f t="shared" si="45"/>
        <v/>
      </c>
      <c r="G485" s="201"/>
      <c r="H485" s="149" t="str">
        <f t="shared" si="47"/>
        <v/>
      </c>
      <c r="I485" s="198"/>
      <c r="J485" s="198"/>
      <c r="K485" s="198"/>
      <c r="M485" s="144" t="str">
        <f t="shared" si="48"/>
        <v/>
      </c>
      <c r="N485" s="144" t="str">
        <f t="shared" si="49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46"/>
        <v/>
      </c>
      <c r="E486" s="154"/>
      <c r="F486" s="149" t="str">
        <f t="shared" si="45"/>
        <v/>
      </c>
      <c r="G486" s="201"/>
      <c r="H486" s="149" t="str">
        <f t="shared" si="47"/>
        <v/>
      </c>
      <c r="I486" s="198"/>
      <c r="J486" s="198"/>
      <c r="K486" s="198"/>
      <c r="M486" s="144" t="str">
        <f t="shared" si="48"/>
        <v/>
      </c>
      <c r="N486" s="144" t="str">
        <f t="shared" si="49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46"/>
        <v/>
      </c>
      <c r="E487" s="154"/>
      <c r="F487" s="149" t="str">
        <f t="shared" si="45"/>
        <v/>
      </c>
      <c r="G487" s="201"/>
      <c r="H487" s="149" t="str">
        <f t="shared" si="47"/>
        <v/>
      </c>
      <c r="I487" s="198"/>
      <c r="J487" s="198"/>
      <c r="K487" s="198"/>
      <c r="M487" s="144" t="str">
        <f t="shared" si="48"/>
        <v/>
      </c>
      <c r="N487" s="144" t="str">
        <f t="shared" si="49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46"/>
        <v/>
      </c>
      <c r="E488" s="154"/>
      <c r="F488" s="149" t="str">
        <f t="shared" si="45"/>
        <v/>
      </c>
      <c r="G488" s="201"/>
      <c r="H488" s="149" t="str">
        <f t="shared" si="47"/>
        <v/>
      </c>
      <c r="I488" s="198"/>
      <c r="J488" s="198"/>
      <c r="K488" s="198"/>
      <c r="M488" s="144" t="str">
        <f t="shared" si="48"/>
        <v/>
      </c>
      <c r="N488" s="144" t="str">
        <f t="shared" si="49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46"/>
        <v/>
      </c>
      <c r="E489" s="154"/>
      <c r="F489" s="149" t="str">
        <f t="shared" si="45"/>
        <v/>
      </c>
      <c r="G489" s="201"/>
      <c r="H489" s="149" t="str">
        <f t="shared" si="47"/>
        <v/>
      </c>
      <c r="I489" s="198"/>
      <c r="J489" s="198"/>
      <c r="K489" s="198"/>
      <c r="M489" s="144" t="str">
        <f t="shared" si="48"/>
        <v/>
      </c>
      <c r="N489" s="144" t="str">
        <f t="shared" si="49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46"/>
        <v/>
      </c>
      <c r="E490" s="154"/>
      <c r="F490" s="149" t="str">
        <f t="shared" si="45"/>
        <v/>
      </c>
      <c r="G490" s="201"/>
      <c r="H490" s="149" t="str">
        <f t="shared" si="47"/>
        <v/>
      </c>
      <c r="I490" s="198"/>
      <c r="J490" s="198"/>
      <c r="K490" s="198"/>
      <c r="M490" s="144" t="str">
        <f t="shared" si="48"/>
        <v/>
      </c>
      <c r="N490" s="144" t="str">
        <f t="shared" si="49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46"/>
        <v/>
      </c>
      <c r="E491" s="154"/>
      <c r="F491" s="149" t="str">
        <f t="shared" si="45"/>
        <v/>
      </c>
      <c r="G491" s="201"/>
      <c r="H491" s="149" t="str">
        <f t="shared" si="47"/>
        <v/>
      </c>
      <c r="I491" s="198"/>
      <c r="J491" s="198"/>
      <c r="K491" s="198"/>
      <c r="M491" s="144" t="str">
        <f t="shared" si="48"/>
        <v/>
      </c>
      <c r="N491" s="144" t="str">
        <f t="shared" si="49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46"/>
        <v/>
      </c>
      <c r="E492" s="154"/>
      <c r="F492" s="149" t="str">
        <f t="shared" si="45"/>
        <v/>
      </c>
      <c r="G492" s="201"/>
      <c r="H492" s="149" t="str">
        <f t="shared" si="47"/>
        <v/>
      </c>
      <c r="I492" s="198"/>
      <c r="J492" s="198"/>
      <c r="K492" s="198"/>
      <c r="M492" s="144" t="str">
        <f t="shared" si="48"/>
        <v/>
      </c>
      <c r="N492" s="144" t="str">
        <f t="shared" si="49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46"/>
        <v/>
      </c>
      <c r="E493" s="154"/>
      <c r="F493" s="149" t="str">
        <f t="shared" si="45"/>
        <v/>
      </c>
      <c r="G493" s="201"/>
      <c r="H493" s="149" t="str">
        <f t="shared" si="47"/>
        <v/>
      </c>
      <c r="I493" s="198"/>
      <c r="J493" s="198"/>
      <c r="K493" s="198"/>
      <c r="M493" s="144" t="str">
        <f t="shared" si="48"/>
        <v/>
      </c>
      <c r="N493" s="144" t="str">
        <f t="shared" si="49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46"/>
        <v/>
      </c>
      <c r="E494" s="154"/>
      <c r="F494" s="149" t="str">
        <f t="shared" si="45"/>
        <v/>
      </c>
      <c r="G494" s="201"/>
      <c r="H494" s="149" t="str">
        <f t="shared" si="47"/>
        <v/>
      </c>
      <c r="I494" s="198"/>
      <c r="J494" s="198"/>
      <c r="K494" s="198"/>
      <c r="M494" s="144" t="str">
        <f t="shared" si="48"/>
        <v/>
      </c>
      <c r="N494" s="144" t="str">
        <f t="shared" si="49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46"/>
        <v/>
      </c>
      <c r="E495" s="154"/>
      <c r="F495" s="149" t="str">
        <f t="shared" si="45"/>
        <v/>
      </c>
      <c r="G495" s="201"/>
      <c r="H495" s="149" t="str">
        <f t="shared" si="47"/>
        <v/>
      </c>
      <c r="I495" s="198"/>
      <c r="J495" s="198"/>
      <c r="K495" s="198"/>
      <c r="M495" s="144" t="str">
        <f t="shared" si="48"/>
        <v/>
      </c>
      <c r="N495" s="144" t="str">
        <f t="shared" si="49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46"/>
        <v/>
      </c>
      <c r="E496" s="154"/>
      <c r="F496" s="149" t="str">
        <f t="shared" si="45"/>
        <v/>
      </c>
      <c r="G496" s="201"/>
      <c r="H496" s="149" t="str">
        <f t="shared" si="47"/>
        <v/>
      </c>
      <c r="I496" s="198"/>
      <c r="J496" s="198"/>
      <c r="K496" s="198"/>
      <c r="M496" s="144" t="str">
        <f t="shared" si="48"/>
        <v/>
      </c>
      <c r="N496" s="144" t="str">
        <f t="shared" si="49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46"/>
        <v/>
      </c>
      <c r="E497" s="154"/>
      <c r="F497" s="149" t="str">
        <f t="shared" si="45"/>
        <v/>
      </c>
      <c r="G497" s="201"/>
      <c r="H497" s="149" t="str">
        <f t="shared" si="47"/>
        <v/>
      </c>
      <c r="I497" s="198"/>
      <c r="J497" s="198"/>
      <c r="K497" s="198"/>
      <c r="M497" s="144" t="str">
        <f t="shared" si="48"/>
        <v/>
      </c>
      <c r="N497" s="144" t="str">
        <f t="shared" si="49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46"/>
        <v/>
      </c>
      <c r="E498" s="154"/>
      <c r="F498" s="149" t="str">
        <f t="shared" si="45"/>
        <v/>
      </c>
      <c r="G498" s="201"/>
      <c r="H498" s="149" t="str">
        <f t="shared" si="47"/>
        <v/>
      </c>
      <c r="I498" s="198"/>
      <c r="J498" s="198"/>
      <c r="K498" s="198"/>
      <c r="M498" s="144" t="str">
        <f t="shared" si="48"/>
        <v/>
      </c>
      <c r="N498" s="144" t="str">
        <f t="shared" si="49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46"/>
        <v/>
      </c>
      <c r="E499" s="154"/>
      <c r="F499" s="149" t="str">
        <f t="shared" si="45"/>
        <v/>
      </c>
      <c r="G499" s="201"/>
      <c r="H499" s="149" t="str">
        <f t="shared" si="47"/>
        <v/>
      </c>
      <c r="I499" s="198"/>
      <c r="J499" s="198"/>
      <c r="K499" s="198"/>
      <c r="M499" s="144" t="str">
        <f t="shared" si="48"/>
        <v/>
      </c>
      <c r="N499" s="144" t="str">
        <f t="shared" si="49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46"/>
        <v/>
      </c>
      <c r="E500" s="154"/>
      <c r="F500" s="149" t="str">
        <f t="shared" si="45"/>
        <v/>
      </c>
      <c r="G500" s="201"/>
      <c r="H500" s="149" t="str">
        <f t="shared" si="47"/>
        <v/>
      </c>
      <c r="I500" s="198"/>
      <c r="J500" s="198"/>
      <c r="K500" s="198"/>
      <c r="M500" s="144" t="str">
        <f t="shared" si="48"/>
        <v/>
      </c>
      <c r="N500" s="144" t="str">
        <f t="shared" si="49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46"/>
        <v/>
      </c>
      <c r="E501" s="154"/>
      <c r="F501" s="149" t="str">
        <f t="shared" si="45"/>
        <v/>
      </c>
      <c r="G501" s="201"/>
      <c r="H501" s="149" t="str">
        <f t="shared" si="47"/>
        <v/>
      </c>
      <c r="I501" s="198"/>
      <c r="J501" s="198"/>
      <c r="K501" s="198"/>
      <c r="M501" s="144" t="str">
        <f t="shared" si="48"/>
        <v/>
      </c>
      <c r="N501" s="144" t="str">
        <f t="shared" si="49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0000000}">
      <formula1>$O$6:$O$16</formula1>
    </dataValidation>
    <dataValidation type="whole" allowBlank="1" showInputMessage="1" showErrorMessage="1" errorTitle="GREŠKA" error="U ovo polje je dozvoljen unos samo brojčanih vrijednosti (bez decimala!)" sqref="I3:K501" xr:uid="{00000000-0002-0000-02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2000000}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121"/>
  <sheetViews>
    <sheetView showGridLines="0" zoomScale="80" zoomScaleNormal="80" workbookViewId="0">
      <pane ySplit="2" topLeftCell="A54" activePane="bottomLeft" state="frozen"/>
      <selection pane="bottomLeft" activeCell="G7" sqref="F7:G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11" si="0">SUM(D5:P5)</f>
        <v>470000</v>
      </c>
      <c r="D5" s="3"/>
      <c r="E5" s="3"/>
      <c r="F5" s="3">
        <v>300000</v>
      </c>
      <c r="G5" s="3">
        <v>170000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46088585</v>
      </c>
      <c r="D6" s="15">
        <f t="shared" ref="D6:P6" si="1">+D26+D33</f>
        <v>40294685</v>
      </c>
      <c r="E6" s="15">
        <f t="shared" si="1"/>
        <v>0</v>
      </c>
      <c r="F6" s="15">
        <f t="shared" si="1"/>
        <v>2967000</v>
      </c>
      <c r="G6" s="15">
        <f t="shared" si="1"/>
        <v>2368900</v>
      </c>
      <c r="H6" s="15">
        <f t="shared" si="1"/>
        <v>0</v>
      </c>
      <c r="I6" s="15">
        <f t="shared" si="1"/>
        <v>450000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8000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-750800</v>
      </c>
      <c r="D7" s="115"/>
      <c r="E7" s="115"/>
      <c r="F7" s="115">
        <v>-554300</v>
      </c>
      <c r="G7" s="115">
        <v>-196500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45807785</v>
      </c>
      <c r="D8" s="15">
        <f>+D5+D6+D7</f>
        <v>40294685</v>
      </c>
      <c r="E8" s="15">
        <f t="shared" ref="E8:P8" si="2">+E5+E6+E7</f>
        <v>0</v>
      </c>
      <c r="F8" s="15">
        <f t="shared" si="2"/>
        <v>2712700</v>
      </c>
      <c r="G8" s="15">
        <f t="shared" si="2"/>
        <v>2342400</v>
      </c>
      <c r="H8" s="15">
        <f t="shared" si="2"/>
        <v>0</v>
      </c>
      <c r="I8" s="15">
        <f t="shared" si="2"/>
        <v>450000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8000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45807785</v>
      </c>
      <c r="D9" s="138">
        <f>+'PLAN RASHODA I IZDATAKA'!D3</f>
        <v>40294685</v>
      </c>
      <c r="E9" s="138">
        <f>+'PLAN RASHODA I IZDATAKA'!E3</f>
        <v>0</v>
      </c>
      <c r="F9" s="138">
        <f>+'PLAN RASHODA I IZDATAKA'!F3</f>
        <v>2712700</v>
      </c>
      <c r="G9" s="138">
        <f>+'PLAN RASHODA I IZDATAKA'!G3</f>
        <v>2342400</v>
      </c>
      <c r="H9" s="138">
        <f>+'PLAN RASHODA I IZDATAKA'!H3</f>
        <v>0</v>
      </c>
      <c r="I9" s="138">
        <f>+'PLAN RASHODA I IZDATAKA'!I3</f>
        <v>450000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8000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 t="shared" si="0"/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si="0"/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4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4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4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4"/>
        <v>450000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450000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4"/>
        <v>1000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1000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4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4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4"/>
        <v>2368900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2368900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4"/>
        <v>2966000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2966000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4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4"/>
        <v>40294685</v>
      </c>
      <c r="D23" s="204">
        <f>SUMIFS('Plan prihoda za unos u SAP'!$G$3:$G$501,'Plan prihoda za unos u SAP'!$C$3:$C$501,"=11",'Plan prihoda za unos u SAP'!$K$3:$K$501,"=671")</f>
        <v>40294685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4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4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46080585</v>
      </c>
      <c r="D26" s="4">
        <f t="shared" ref="D26:P26" si="5">SUM(D11:D25)</f>
        <v>40294685</v>
      </c>
      <c r="E26" s="4">
        <f t="shared" si="5"/>
        <v>0</v>
      </c>
      <c r="F26" s="4">
        <f t="shared" si="5"/>
        <v>2967000</v>
      </c>
      <c r="G26" s="4">
        <f t="shared" si="5"/>
        <v>2368900</v>
      </c>
      <c r="H26" s="4">
        <f t="shared" si="5"/>
        <v>0</v>
      </c>
      <c r="I26" s="4">
        <f t="shared" si="5"/>
        <v>450000</v>
      </c>
      <c r="J26" s="4">
        <f t="shared" si="5"/>
        <v>0</v>
      </c>
      <c r="K26" s="4">
        <f t="shared" si="5"/>
        <v>0</v>
      </c>
      <c r="L26" s="4">
        <f t="shared" si="5"/>
        <v>0</v>
      </c>
      <c r="M26" s="4">
        <f t="shared" si="5"/>
        <v>0</v>
      </c>
      <c r="N26" s="4">
        <f t="shared" si="5"/>
        <v>0</v>
      </c>
      <c r="O26" s="4">
        <f t="shared" si="5"/>
        <v>0</v>
      </c>
      <c r="P26" s="4">
        <f t="shared" si="5"/>
        <v>0</v>
      </c>
    </row>
    <row r="27" spans="1:16" s="91" customFormat="1">
      <c r="A27" s="96" t="s">
        <v>341</v>
      </c>
      <c r="B27" s="101" t="s">
        <v>342</v>
      </c>
      <c r="C27" s="71">
        <f t="shared" si="4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4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4"/>
        <v>8000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8000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4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4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4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4"/>
        <v>8000</v>
      </c>
      <c r="D33" s="4">
        <f t="shared" ref="D33:P33" si="6">SUM(D27:D32)</f>
        <v>0</v>
      </c>
      <c r="E33" s="4">
        <f t="shared" si="6"/>
        <v>0</v>
      </c>
      <c r="F33" s="4">
        <f t="shared" si="6"/>
        <v>0</v>
      </c>
      <c r="G33" s="4">
        <f t="shared" si="6"/>
        <v>0</v>
      </c>
      <c r="H33" s="4">
        <f t="shared" si="6"/>
        <v>0</v>
      </c>
      <c r="I33" s="4">
        <f t="shared" si="6"/>
        <v>0</v>
      </c>
      <c r="J33" s="4">
        <f t="shared" si="6"/>
        <v>0</v>
      </c>
      <c r="K33" s="4">
        <f t="shared" si="6"/>
        <v>0</v>
      </c>
      <c r="L33" s="4">
        <f t="shared" si="6"/>
        <v>0</v>
      </c>
      <c r="M33" s="4">
        <f t="shared" si="6"/>
        <v>0</v>
      </c>
      <c r="N33" s="4">
        <f t="shared" si="6"/>
        <v>0</v>
      </c>
      <c r="O33" s="4">
        <f t="shared" si="6"/>
        <v>8000</v>
      </c>
      <c r="P33" s="4">
        <f t="shared" si="6"/>
        <v>0</v>
      </c>
    </row>
    <row r="34" spans="1:22" s="91" customFormat="1" ht="25.5">
      <c r="A34" s="102">
        <v>812</v>
      </c>
      <c r="B34" s="103" t="s">
        <v>337</v>
      </c>
      <c r="C34" s="71">
        <f t="shared" si="4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7">SUM(D34:D35)</f>
        <v>0</v>
      </c>
      <c r="E36" s="4">
        <f t="shared" si="7"/>
        <v>0</v>
      </c>
      <c r="F36" s="4">
        <f t="shared" si="7"/>
        <v>0</v>
      </c>
      <c r="G36" s="4">
        <f t="shared" si="7"/>
        <v>0</v>
      </c>
      <c r="H36" s="4">
        <f t="shared" si="7"/>
        <v>0</v>
      </c>
      <c r="I36" s="4">
        <f t="shared" si="7"/>
        <v>0</v>
      </c>
      <c r="J36" s="4">
        <f t="shared" si="7"/>
        <v>0</v>
      </c>
      <c r="K36" s="4">
        <f t="shared" si="7"/>
        <v>0</v>
      </c>
      <c r="L36" s="4">
        <f t="shared" si="7"/>
        <v>0</v>
      </c>
      <c r="M36" s="4">
        <f t="shared" si="7"/>
        <v>0</v>
      </c>
      <c r="N36" s="4">
        <f t="shared" si="7"/>
        <v>0</v>
      </c>
      <c r="O36" s="4">
        <f t="shared" si="7"/>
        <v>0</v>
      </c>
      <c r="P36" s="4">
        <f t="shared" si="7"/>
        <v>0</v>
      </c>
    </row>
    <row r="37" spans="1:22" s="91" customFormat="1">
      <c r="A37" s="268" t="s">
        <v>339</v>
      </c>
      <c r="B37" s="268"/>
      <c r="C37" s="72">
        <f>SUM(D37:P37)</f>
        <v>46088585</v>
      </c>
      <c r="D37" s="72">
        <f t="shared" ref="D37:P37" si="8">+D36+D33+D26</f>
        <v>40294685</v>
      </c>
      <c r="E37" s="72">
        <f t="shared" si="8"/>
        <v>0</v>
      </c>
      <c r="F37" s="72">
        <f t="shared" si="8"/>
        <v>2967000</v>
      </c>
      <c r="G37" s="72">
        <f t="shared" si="8"/>
        <v>2368900</v>
      </c>
      <c r="H37" s="72">
        <f t="shared" si="8"/>
        <v>0</v>
      </c>
      <c r="I37" s="72">
        <f t="shared" si="8"/>
        <v>450000</v>
      </c>
      <c r="J37" s="72">
        <f t="shared" si="8"/>
        <v>0</v>
      </c>
      <c r="K37" s="72">
        <f t="shared" si="8"/>
        <v>0</v>
      </c>
      <c r="L37" s="72">
        <f t="shared" si="8"/>
        <v>0</v>
      </c>
      <c r="M37" s="72">
        <f t="shared" si="8"/>
        <v>0</v>
      </c>
      <c r="N37" s="72">
        <f t="shared" si="8"/>
        <v>0</v>
      </c>
      <c r="O37" s="72">
        <f t="shared" si="8"/>
        <v>8000</v>
      </c>
      <c r="P37" s="72">
        <f t="shared" si="8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9">SUM(D41:P41)</f>
        <v>750800</v>
      </c>
      <c r="D41" s="203">
        <f t="shared" ref="D41:P41" si="10">-D7</f>
        <v>0</v>
      </c>
      <c r="E41" s="203">
        <f t="shared" si="10"/>
        <v>0</v>
      </c>
      <c r="F41" s="203">
        <f t="shared" si="10"/>
        <v>554300</v>
      </c>
      <c r="G41" s="203">
        <f t="shared" si="10"/>
        <v>196500</v>
      </c>
      <c r="H41" s="203">
        <f t="shared" si="10"/>
        <v>0</v>
      </c>
      <c r="I41" s="203">
        <f t="shared" si="10"/>
        <v>0</v>
      </c>
      <c r="J41" s="203">
        <f t="shared" si="10"/>
        <v>0</v>
      </c>
      <c r="K41" s="203">
        <f t="shared" si="10"/>
        <v>0</v>
      </c>
      <c r="L41" s="203">
        <f t="shared" si="10"/>
        <v>0</v>
      </c>
      <c r="M41" s="203">
        <f t="shared" si="10"/>
        <v>0</v>
      </c>
      <c r="N41" s="203">
        <f t="shared" si="10"/>
        <v>0</v>
      </c>
      <c r="O41" s="203">
        <f t="shared" si="10"/>
        <v>0</v>
      </c>
      <c r="P41" s="203">
        <f t="shared" si="10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9"/>
        <v>48013567</v>
      </c>
      <c r="D42" s="15">
        <f t="shared" ref="D42:P42" si="11">+D62+D69</f>
        <v>42144567</v>
      </c>
      <c r="E42" s="15">
        <f t="shared" si="11"/>
        <v>0</v>
      </c>
      <c r="F42" s="15">
        <f t="shared" si="11"/>
        <v>3011000</v>
      </c>
      <c r="G42" s="15">
        <f t="shared" si="11"/>
        <v>2400000</v>
      </c>
      <c r="H42" s="15">
        <f t="shared" si="11"/>
        <v>0</v>
      </c>
      <c r="I42" s="15">
        <f t="shared" si="11"/>
        <v>450000</v>
      </c>
      <c r="J42" s="15">
        <f t="shared" si="11"/>
        <v>0</v>
      </c>
      <c r="K42" s="15">
        <f t="shared" si="11"/>
        <v>0</v>
      </c>
      <c r="L42" s="15">
        <f t="shared" si="11"/>
        <v>0</v>
      </c>
      <c r="M42" s="15">
        <f t="shared" si="11"/>
        <v>0</v>
      </c>
      <c r="N42" s="15">
        <f t="shared" si="11"/>
        <v>0</v>
      </c>
      <c r="O42" s="15">
        <f t="shared" si="11"/>
        <v>8000</v>
      </c>
      <c r="P42" s="15">
        <f t="shared" si="11"/>
        <v>0</v>
      </c>
    </row>
    <row r="43" spans="1:22" s="91" customFormat="1">
      <c r="A43" s="96"/>
      <c r="B43" s="97" t="s">
        <v>375</v>
      </c>
      <c r="C43" s="71">
        <f t="shared" si="9"/>
        <v>-1035799</v>
      </c>
      <c r="D43" s="115"/>
      <c r="E43" s="115"/>
      <c r="F43" s="115">
        <v>-812452</v>
      </c>
      <c r="G43" s="115">
        <v>-223347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9"/>
        <v>47728568</v>
      </c>
      <c r="D44" s="15">
        <f>+D41+D42+D43</f>
        <v>42144567</v>
      </c>
      <c r="E44" s="15">
        <f t="shared" ref="E44:P44" si="12">+E41+E42+E43</f>
        <v>0</v>
      </c>
      <c r="F44" s="15">
        <f t="shared" si="12"/>
        <v>2752848</v>
      </c>
      <c r="G44" s="15">
        <f t="shared" si="12"/>
        <v>2373153</v>
      </c>
      <c r="H44" s="15">
        <f t="shared" si="12"/>
        <v>0</v>
      </c>
      <c r="I44" s="15">
        <f t="shared" si="12"/>
        <v>450000</v>
      </c>
      <c r="J44" s="15">
        <f t="shared" si="12"/>
        <v>0</v>
      </c>
      <c r="K44" s="15">
        <f t="shared" si="12"/>
        <v>0</v>
      </c>
      <c r="L44" s="15">
        <f t="shared" si="12"/>
        <v>0</v>
      </c>
      <c r="M44" s="15">
        <f t="shared" si="12"/>
        <v>0</v>
      </c>
      <c r="N44" s="15">
        <f t="shared" si="12"/>
        <v>0</v>
      </c>
      <c r="O44" s="15">
        <f t="shared" si="12"/>
        <v>8000</v>
      </c>
      <c r="P44" s="15">
        <f t="shared" si="12"/>
        <v>0</v>
      </c>
    </row>
    <row r="45" spans="1:22" s="91" customFormat="1">
      <c r="A45" s="113"/>
      <c r="B45" s="114" t="s">
        <v>250</v>
      </c>
      <c r="C45" s="71">
        <f t="shared" si="9"/>
        <v>47728568</v>
      </c>
      <c r="D45" s="138">
        <f>+'PLAN RASHODA I IZDATAKA'!D71</f>
        <v>42144567</v>
      </c>
      <c r="E45" s="138">
        <f>+'PLAN RASHODA I IZDATAKA'!E71</f>
        <v>0</v>
      </c>
      <c r="F45" s="138">
        <f>+'PLAN RASHODA I IZDATAKA'!F71</f>
        <v>2752848</v>
      </c>
      <c r="G45" s="138">
        <f>+'PLAN RASHODA I IZDATAKA'!G71</f>
        <v>2373153</v>
      </c>
      <c r="H45" s="138">
        <f>+'PLAN RASHODA I IZDATAKA'!H71</f>
        <v>0</v>
      </c>
      <c r="I45" s="138">
        <f>+'PLAN RASHODA I IZDATAKA'!I71</f>
        <v>450000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8000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9"/>
        <v>0</v>
      </c>
      <c r="D46" s="120">
        <f>+D44-D45</f>
        <v>0</v>
      </c>
      <c r="E46" s="120">
        <f t="shared" ref="E46:P46" si="13">+E44-E45</f>
        <v>0</v>
      </c>
      <c r="F46" s="120">
        <f t="shared" si="13"/>
        <v>0</v>
      </c>
      <c r="G46" s="120">
        <f t="shared" si="13"/>
        <v>0</v>
      </c>
      <c r="H46" s="120">
        <f t="shared" si="13"/>
        <v>0</v>
      </c>
      <c r="I46" s="120">
        <f t="shared" si="13"/>
        <v>0</v>
      </c>
      <c r="J46" s="120">
        <f t="shared" si="13"/>
        <v>0</v>
      </c>
      <c r="K46" s="120">
        <f t="shared" si="13"/>
        <v>0</v>
      </c>
      <c r="L46" s="120">
        <f t="shared" si="13"/>
        <v>0</v>
      </c>
      <c r="M46" s="120">
        <f t="shared" si="13"/>
        <v>0</v>
      </c>
      <c r="N46" s="120">
        <f t="shared" si="13"/>
        <v>0</v>
      </c>
      <c r="O46" s="120">
        <f t="shared" si="13"/>
        <v>0</v>
      </c>
      <c r="P46" s="120">
        <f t="shared" si="13"/>
        <v>0</v>
      </c>
    </row>
    <row r="47" spans="1:22" s="91" customFormat="1">
      <c r="A47" s="98" t="s">
        <v>304</v>
      </c>
      <c r="B47" s="97" t="s">
        <v>305</v>
      </c>
      <c r="C47" s="71">
        <f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4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4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4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4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4"/>
        <v>450000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450000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4"/>
        <v>1000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1000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4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4"/>
        <v>2400000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2400000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4"/>
        <v>3010000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3010000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4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4"/>
        <v>42144567</v>
      </c>
      <c r="D59" s="204">
        <f>SUMIFS('Plan prihoda za unos u SAP'!$H$3:$H$501,'Plan prihoda za unos u SAP'!$C$3:$C$501,"=11",'Plan prihoda za unos u SAP'!$K$3:$K$501,"=671")</f>
        <v>42144567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4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4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4"/>
        <v>48005567</v>
      </c>
      <c r="D62" s="4">
        <f t="shared" ref="D62:P62" si="15">SUM(D47:D61)</f>
        <v>42144567</v>
      </c>
      <c r="E62" s="4">
        <f t="shared" si="15"/>
        <v>0</v>
      </c>
      <c r="F62" s="4">
        <f t="shared" si="15"/>
        <v>3011000</v>
      </c>
      <c r="G62" s="4">
        <f t="shared" si="15"/>
        <v>2400000</v>
      </c>
      <c r="H62" s="4">
        <f t="shared" si="15"/>
        <v>0</v>
      </c>
      <c r="I62" s="4">
        <f t="shared" si="15"/>
        <v>450000</v>
      </c>
      <c r="J62" s="4">
        <f t="shared" si="15"/>
        <v>0</v>
      </c>
      <c r="K62" s="4">
        <f t="shared" si="15"/>
        <v>0</v>
      </c>
      <c r="L62" s="4">
        <f t="shared" si="15"/>
        <v>0</v>
      </c>
      <c r="M62" s="4">
        <f t="shared" si="15"/>
        <v>0</v>
      </c>
      <c r="N62" s="4">
        <f t="shared" si="15"/>
        <v>0</v>
      </c>
      <c r="O62" s="4">
        <f t="shared" si="15"/>
        <v>0</v>
      </c>
      <c r="P62" s="4">
        <f t="shared" si="15"/>
        <v>0</v>
      </c>
    </row>
    <row r="63" spans="1:16" s="91" customFormat="1">
      <c r="A63" s="96" t="s">
        <v>341</v>
      </c>
      <c r="B63" s="101" t="s">
        <v>342</v>
      </c>
      <c r="C63" s="71">
        <f t="shared" si="14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4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4"/>
        <v>8000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8000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4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4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4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4"/>
        <v>8000</v>
      </c>
      <c r="D69" s="4">
        <f t="shared" ref="D69:P69" si="16">SUM(D63:D68)</f>
        <v>0</v>
      </c>
      <c r="E69" s="4">
        <f t="shared" si="16"/>
        <v>0</v>
      </c>
      <c r="F69" s="4">
        <f t="shared" si="16"/>
        <v>0</v>
      </c>
      <c r="G69" s="4">
        <f t="shared" si="16"/>
        <v>0</v>
      </c>
      <c r="H69" s="4">
        <f t="shared" si="16"/>
        <v>0</v>
      </c>
      <c r="I69" s="4">
        <f t="shared" si="16"/>
        <v>0</v>
      </c>
      <c r="J69" s="4">
        <f t="shared" si="16"/>
        <v>0</v>
      </c>
      <c r="K69" s="4">
        <f t="shared" si="16"/>
        <v>0</v>
      </c>
      <c r="L69" s="4">
        <f t="shared" si="16"/>
        <v>0</v>
      </c>
      <c r="M69" s="4">
        <f t="shared" si="16"/>
        <v>0</v>
      </c>
      <c r="N69" s="4">
        <f t="shared" si="16"/>
        <v>0</v>
      </c>
      <c r="O69" s="4">
        <f t="shared" si="16"/>
        <v>8000</v>
      </c>
      <c r="P69" s="4">
        <f t="shared" si="16"/>
        <v>0</v>
      </c>
    </row>
    <row r="70" spans="1:22" s="91" customFormat="1" ht="25.5">
      <c r="A70" s="102">
        <v>812</v>
      </c>
      <c r="B70" s="103" t="s">
        <v>337</v>
      </c>
      <c r="C70" s="71">
        <f t="shared" si="14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7">SUM(E70:E71)</f>
        <v>0</v>
      </c>
      <c r="F72" s="4">
        <f t="shared" si="17"/>
        <v>0</v>
      </c>
      <c r="G72" s="4">
        <f t="shared" si="17"/>
        <v>0</v>
      </c>
      <c r="H72" s="4">
        <f t="shared" si="17"/>
        <v>0</v>
      </c>
      <c r="I72" s="4">
        <f t="shared" si="17"/>
        <v>0</v>
      </c>
      <c r="J72" s="4">
        <f t="shared" si="17"/>
        <v>0</v>
      </c>
      <c r="K72" s="4">
        <f t="shared" si="17"/>
        <v>0</v>
      </c>
      <c r="L72" s="4">
        <f t="shared" si="17"/>
        <v>0</v>
      </c>
      <c r="M72" s="4">
        <f t="shared" si="17"/>
        <v>0</v>
      </c>
      <c r="N72" s="4">
        <f t="shared" si="17"/>
        <v>0</v>
      </c>
      <c r="O72" s="4">
        <f t="shared" si="17"/>
        <v>0</v>
      </c>
      <c r="P72" s="4">
        <f t="shared" si="17"/>
        <v>0</v>
      </c>
    </row>
    <row r="73" spans="1:22" s="91" customFormat="1">
      <c r="A73" s="268" t="s">
        <v>339</v>
      </c>
      <c r="B73" s="268"/>
      <c r="C73" s="72">
        <f>SUM(D73:P73)</f>
        <v>48013567</v>
      </c>
      <c r="D73" s="72">
        <f t="shared" ref="D73:P73" si="18">+D72+D69+D62</f>
        <v>42144567</v>
      </c>
      <c r="E73" s="72">
        <f t="shared" si="18"/>
        <v>0</v>
      </c>
      <c r="F73" s="72">
        <f t="shared" si="18"/>
        <v>3011000</v>
      </c>
      <c r="G73" s="72">
        <f t="shared" si="18"/>
        <v>2400000</v>
      </c>
      <c r="H73" s="72">
        <f t="shared" si="18"/>
        <v>0</v>
      </c>
      <c r="I73" s="72">
        <f t="shared" si="18"/>
        <v>450000</v>
      </c>
      <c r="J73" s="72">
        <f t="shared" si="18"/>
        <v>0</v>
      </c>
      <c r="K73" s="72">
        <f t="shared" si="18"/>
        <v>0</v>
      </c>
      <c r="L73" s="72">
        <f t="shared" si="18"/>
        <v>0</v>
      </c>
      <c r="M73" s="72">
        <f t="shared" si="18"/>
        <v>0</v>
      </c>
      <c r="N73" s="72">
        <f t="shared" si="18"/>
        <v>0</v>
      </c>
      <c r="O73" s="72">
        <f t="shared" si="18"/>
        <v>8000</v>
      </c>
      <c r="P73" s="72">
        <f t="shared" si="18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19">SUM(D77:P77)</f>
        <v>1035799</v>
      </c>
      <c r="D77" s="203">
        <f t="shared" ref="D77:P77" si="20">-D43</f>
        <v>0</v>
      </c>
      <c r="E77" s="203">
        <f t="shared" si="20"/>
        <v>0</v>
      </c>
      <c r="F77" s="203">
        <f t="shared" si="20"/>
        <v>812452</v>
      </c>
      <c r="G77" s="203">
        <f t="shared" si="20"/>
        <v>223347</v>
      </c>
      <c r="H77" s="203">
        <f t="shared" si="20"/>
        <v>0</v>
      </c>
      <c r="I77" s="203">
        <f t="shared" si="20"/>
        <v>0</v>
      </c>
      <c r="J77" s="203">
        <f t="shared" si="20"/>
        <v>0</v>
      </c>
      <c r="K77" s="203">
        <f t="shared" si="20"/>
        <v>0</v>
      </c>
      <c r="L77" s="203">
        <f t="shared" si="20"/>
        <v>0</v>
      </c>
      <c r="M77" s="203">
        <f t="shared" si="20"/>
        <v>0</v>
      </c>
      <c r="N77" s="203">
        <f t="shared" si="20"/>
        <v>0</v>
      </c>
      <c r="O77" s="203">
        <f t="shared" si="20"/>
        <v>0</v>
      </c>
      <c r="P77" s="203">
        <f t="shared" si="20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19"/>
        <v>48183262</v>
      </c>
      <c r="D78" s="15">
        <f t="shared" ref="D78:P78" si="21">+D98+D105</f>
        <v>42244262</v>
      </c>
      <c r="E78" s="15">
        <f t="shared" si="21"/>
        <v>0</v>
      </c>
      <c r="F78" s="15">
        <f t="shared" si="21"/>
        <v>3061000</v>
      </c>
      <c r="G78" s="15">
        <f t="shared" si="21"/>
        <v>2420000</v>
      </c>
      <c r="H78" s="15">
        <f t="shared" si="21"/>
        <v>0</v>
      </c>
      <c r="I78" s="15">
        <f t="shared" si="21"/>
        <v>450000</v>
      </c>
      <c r="J78" s="15">
        <f t="shared" si="21"/>
        <v>0</v>
      </c>
      <c r="K78" s="15">
        <f t="shared" si="21"/>
        <v>0</v>
      </c>
      <c r="L78" s="15">
        <f t="shared" si="21"/>
        <v>0</v>
      </c>
      <c r="M78" s="15">
        <f t="shared" si="21"/>
        <v>0</v>
      </c>
      <c r="N78" s="15">
        <f t="shared" si="21"/>
        <v>0</v>
      </c>
      <c r="O78" s="15">
        <f t="shared" si="21"/>
        <v>8000</v>
      </c>
      <c r="P78" s="15">
        <f t="shared" si="21"/>
        <v>0</v>
      </c>
    </row>
    <row r="79" spans="1:22" s="91" customFormat="1">
      <c r="A79" s="96"/>
      <c r="B79" s="97" t="s">
        <v>375</v>
      </c>
      <c r="C79" s="71">
        <f t="shared" si="19"/>
        <v>-1309505</v>
      </c>
      <c r="D79" s="115"/>
      <c r="E79" s="115"/>
      <c r="F79" s="115">
        <v>-1074907</v>
      </c>
      <c r="G79" s="115">
        <v>-234598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19"/>
        <v>47909556</v>
      </c>
      <c r="D80" s="15">
        <f>+D77+D78+D79</f>
        <v>42244262</v>
      </c>
      <c r="E80" s="15">
        <f t="shared" ref="E80:P80" si="22">+E77+E78+E79</f>
        <v>0</v>
      </c>
      <c r="F80" s="15">
        <f t="shared" si="22"/>
        <v>2798545</v>
      </c>
      <c r="G80" s="15">
        <f t="shared" si="22"/>
        <v>2408749</v>
      </c>
      <c r="H80" s="15">
        <f t="shared" si="22"/>
        <v>0</v>
      </c>
      <c r="I80" s="15">
        <f t="shared" si="22"/>
        <v>450000</v>
      </c>
      <c r="J80" s="15">
        <f t="shared" si="22"/>
        <v>0</v>
      </c>
      <c r="K80" s="15">
        <f t="shared" si="22"/>
        <v>0</v>
      </c>
      <c r="L80" s="15">
        <f t="shared" si="22"/>
        <v>0</v>
      </c>
      <c r="M80" s="15">
        <f t="shared" si="22"/>
        <v>0</v>
      </c>
      <c r="N80" s="15">
        <f t="shared" si="22"/>
        <v>0</v>
      </c>
      <c r="O80" s="15">
        <f t="shared" si="22"/>
        <v>8000</v>
      </c>
      <c r="P80" s="15">
        <f t="shared" si="22"/>
        <v>0</v>
      </c>
    </row>
    <row r="81" spans="1:22" s="91" customFormat="1">
      <c r="A81" s="113"/>
      <c r="B81" s="114" t="s">
        <v>250</v>
      </c>
      <c r="C81" s="71">
        <f t="shared" si="19"/>
        <v>47909556</v>
      </c>
      <c r="D81" s="138">
        <f>+'PLAN RASHODA I IZDATAKA'!D91</f>
        <v>42244262</v>
      </c>
      <c r="E81" s="138">
        <f>+'PLAN RASHODA I IZDATAKA'!E91</f>
        <v>0</v>
      </c>
      <c r="F81" s="138">
        <f>+'PLAN RASHODA I IZDATAKA'!F91</f>
        <v>2798545</v>
      </c>
      <c r="G81" s="138">
        <f>+'PLAN RASHODA I IZDATAKA'!G91</f>
        <v>2408749</v>
      </c>
      <c r="H81" s="138">
        <f>+'PLAN RASHODA I IZDATAKA'!H91</f>
        <v>0</v>
      </c>
      <c r="I81" s="138">
        <f>+'PLAN RASHODA I IZDATAKA'!I91</f>
        <v>450000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8000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19"/>
        <v>0</v>
      </c>
      <c r="D82" s="120">
        <f>+D80-D81</f>
        <v>0</v>
      </c>
      <c r="E82" s="120">
        <f t="shared" ref="E82:P82" si="23">+E80-E81</f>
        <v>0</v>
      </c>
      <c r="F82" s="120">
        <f t="shared" si="23"/>
        <v>0</v>
      </c>
      <c r="G82" s="120">
        <f t="shared" si="23"/>
        <v>0</v>
      </c>
      <c r="H82" s="120">
        <f t="shared" si="23"/>
        <v>0</v>
      </c>
      <c r="I82" s="120">
        <f t="shared" si="23"/>
        <v>0</v>
      </c>
      <c r="J82" s="120">
        <f t="shared" si="23"/>
        <v>0</v>
      </c>
      <c r="K82" s="120">
        <f t="shared" si="23"/>
        <v>0</v>
      </c>
      <c r="L82" s="120">
        <f t="shared" si="23"/>
        <v>0</v>
      </c>
      <c r="M82" s="120">
        <f t="shared" si="23"/>
        <v>0</v>
      </c>
      <c r="N82" s="120">
        <f t="shared" si="23"/>
        <v>0</v>
      </c>
      <c r="O82" s="120">
        <f t="shared" si="23"/>
        <v>0</v>
      </c>
      <c r="P82" s="120">
        <f t="shared" si="23"/>
        <v>0</v>
      </c>
    </row>
    <row r="83" spans="1:22" s="91" customFormat="1">
      <c r="A83" s="98" t="s">
        <v>304</v>
      </c>
      <c r="B83" s="97" t="s">
        <v>305</v>
      </c>
      <c r="C83" s="71">
        <f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4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4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4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4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4"/>
        <v>450000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450000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4"/>
        <v>1000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1000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4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4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4"/>
        <v>2420000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2420000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4"/>
        <v>3060000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3060000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4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4"/>
        <v>42244262</v>
      </c>
      <c r="D95" s="204">
        <f>SUMIFS('Plan prihoda za unos u SAP'!$I$3:$I$501,'Plan prihoda za unos u SAP'!$C$3:$C$501,"=11",'Plan prihoda za unos u SAP'!$K$3:$K$501,"=671")</f>
        <v>42244262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4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4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4"/>
        <v>48175262</v>
      </c>
      <c r="D98" s="4">
        <f t="shared" ref="D98:P98" si="25">SUM(D83:D97)</f>
        <v>42244262</v>
      </c>
      <c r="E98" s="4">
        <f t="shared" si="25"/>
        <v>0</v>
      </c>
      <c r="F98" s="4">
        <f t="shared" si="25"/>
        <v>3061000</v>
      </c>
      <c r="G98" s="4">
        <f t="shared" si="25"/>
        <v>2420000</v>
      </c>
      <c r="H98" s="4">
        <f t="shared" si="25"/>
        <v>0</v>
      </c>
      <c r="I98" s="4">
        <f t="shared" si="25"/>
        <v>450000</v>
      </c>
      <c r="J98" s="4">
        <f t="shared" si="25"/>
        <v>0</v>
      </c>
      <c r="K98" s="4">
        <f t="shared" si="25"/>
        <v>0</v>
      </c>
      <c r="L98" s="4">
        <f t="shared" si="25"/>
        <v>0</v>
      </c>
      <c r="M98" s="4">
        <f t="shared" si="25"/>
        <v>0</v>
      </c>
      <c r="N98" s="4">
        <f t="shared" si="25"/>
        <v>0</v>
      </c>
      <c r="O98" s="4">
        <f t="shared" si="25"/>
        <v>0</v>
      </c>
      <c r="P98" s="4">
        <f t="shared" si="25"/>
        <v>0</v>
      </c>
    </row>
    <row r="99" spans="1:16" s="91" customFormat="1">
      <c r="A99" s="96" t="s">
        <v>341</v>
      </c>
      <c r="B99" s="101" t="s">
        <v>342</v>
      </c>
      <c r="C99" s="71">
        <f t="shared" si="24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4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4"/>
        <v>8000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8000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4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4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4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4"/>
        <v>8000</v>
      </c>
      <c r="D105" s="4">
        <f t="shared" ref="D105:P105" si="26">SUM(D99:D104)</f>
        <v>0</v>
      </c>
      <c r="E105" s="4">
        <f t="shared" si="26"/>
        <v>0</v>
      </c>
      <c r="F105" s="4">
        <f t="shared" si="26"/>
        <v>0</v>
      </c>
      <c r="G105" s="4">
        <f t="shared" si="26"/>
        <v>0</v>
      </c>
      <c r="H105" s="4">
        <f t="shared" si="26"/>
        <v>0</v>
      </c>
      <c r="I105" s="4">
        <f t="shared" si="26"/>
        <v>0</v>
      </c>
      <c r="J105" s="4">
        <f t="shared" si="26"/>
        <v>0</v>
      </c>
      <c r="K105" s="4">
        <f t="shared" si="26"/>
        <v>0</v>
      </c>
      <c r="L105" s="4">
        <f t="shared" si="26"/>
        <v>0</v>
      </c>
      <c r="M105" s="4">
        <f t="shared" si="26"/>
        <v>0</v>
      </c>
      <c r="N105" s="4">
        <f t="shared" si="26"/>
        <v>0</v>
      </c>
      <c r="O105" s="4">
        <f t="shared" si="26"/>
        <v>8000</v>
      </c>
      <c r="P105" s="4">
        <f t="shared" si="26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4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27">SUM(D106:D107)</f>
        <v>0</v>
      </c>
      <c r="E108" s="4">
        <f t="shared" si="27"/>
        <v>0</v>
      </c>
      <c r="F108" s="4">
        <f t="shared" si="27"/>
        <v>0</v>
      </c>
      <c r="G108" s="4">
        <f t="shared" si="27"/>
        <v>0</v>
      </c>
      <c r="H108" s="4">
        <f t="shared" si="27"/>
        <v>0</v>
      </c>
      <c r="I108" s="4">
        <f t="shared" si="27"/>
        <v>0</v>
      </c>
      <c r="J108" s="4">
        <f t="shared" si="27"/>
        <v>0</v>
      </c>
      <c r="K108" s="4">
        <f t="shared" si="27"/>
        <v>0</v>
      </c>
      <c r="L108" s="4">
        <f t="shared" si="27"/>
        <v>0</v>
      </c>
      <c r="M108" s="4">
        <f t="shared" si="27"/>
        <v>0</v>
      </c>
      <c r="N108" s="4">
        <f t="shared" si="27"/>
        <v>0</v>
      </c>
      <c r="O108" s="4">
        <f t="shared" si="27"/>
        <v>0</v>
      </c>
      <c r="P108" s="4">
        <f t="shared" si="27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48183262</v>
      </c>
      <c r="D109" s="72">
        <f t="shared" ref="D109:P109" si="28">+D108+D105+D98</f>
        <v>42244262</v>
      </c>
      <c r="E109" s="72">
        <f t="shared" si="28"/>
        <v>0</v>
      </c>
      <c r="F109" s="72">
        <f t="shared" si="28"/>
        <v>3061000</v>
      </c>
      <c r="G109" s="72">
        <f t="shared" si="28"/>
        <v>2420000</v>
      </c>
      <c r="H109" s="72">
        <f t="shared" si="28"/>
        <v>0</v>
      </c>
      <c r="I109" s="72">
        <f t="shared" si="28"/>
        <v>450000</v>
      </c>
      <c r="J109" s="72">
        <f t="shared" si="28"/>
        <v>0</v>
      </c>
      <c r="K109" s="72">
        <f t="shared" si="28"/>
        <v>0</v>
      </c>
      <c r="L109" s="72">
        <f t="shared" si="28"/>
        <v>0</v>
      </c>
      <c r="M109" s="72">
        <f t="shared" si="28"/>
        <v>0</v>
      </c>
      <c r="N109" s="72">
        <f t="shared" si="28"/>
        <v>0</v>
      </c>
      <c r="O109" s="72">
        <f t="shared" si="28"/>
        <v>8000</v>
      </c>
      <c r="P109" s="72">
        <f t="shared" si="28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 xr:uid="{00000000-0002-0000-03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 xr:uid="{00000000-0002-0000-03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45807785</v>
      </c>
      <c r="D3" s="123">
        <f t="shared" ref="D3:P3" si="0">D4+D38+D58</f>
        <v>40294685</v>
      </c>
      <c r="E3" s="123">
        <f t="shared" si="0"/>
        <v>0</v>
      </c>
      <c r="F3" s="123">
        <f t="shared" si="0"/>
        <v>2712700</v>
      </c>
      <c r="G3" s="123">
        <f t="shared" si="0"/>
        <v>2342400</v>
      </c>
      <c r="H3" s="123">
        <f t="shared" si="0"/>
        <v>0</v>
      </c>
      <c r="I3" s="123">
        <f t="shared" si="0"/>
        <v>450000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8000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43389150</v>
      </c>
      <c r="D4" s="127">
        <f>D5+D9+D15+D19+D23+D30+D33</f>
        <v>39899685</v>
      </c>
      <c r="E4" s="127">
        <f t="shared" ref="E4:P4" si="1">E5+E9+E15+E19+E23+E30+E33</f>
        <v>0</v>
      </c>
      <c r="F4" s="127">
        <f t="shared" si="1"/>
        <v>2052500</v>
      </c>
      <c r="G4" s="127">
        <f t="shared" si="1"/>
        <v>1186965</v>
      </c>
      <c r="H4" s="127">
        <f t="shared" si="1"/>
        <v>0</v>
      </c>
      <c r="I4" s="127">
        <f t="shared" si="1"/>
        <v>250000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38145072</v>
      </c>
      <c r="D5" s="13">
        <f>SUM(D6:D8)</f>
        <v>36313092</v>
      </c>
      <c r="E5" s="13">
        <f t="shared" ref="E5:P5" si="3">SUM(E6:E8)</f>
        <v>0</v>
      </c>
      <c r="F5" s="13">
        <f t="shared" si="3"/>
        <v>1690415</v>
      </c>
      <c r="G5" s="13">
        <f t="shared" si="3"/>
        <v>141565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32326092</v>
      </c>
      <c r="D6" s="143">
        <f>SUMIFS('Plan rashoda za unos u SAP'!$I$3:$I$501,'Plan rashoda za unos u SAP'!$C$3:$C$501,"=11",'Plan rashoda za unos u SAP'!$M$3:$M$501,"=311")</f>
        <v>30742592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1451000</v>
      </c>
      <c r="G6" s="143">
        <f>SUMIFS('Plan rashoda za unos u SAP'!$I$3:$I$501,'Plan rashoda za unos u SAP'!$C$3:$C$501,"=43",'Plan rashoda za unos u SAP'!$M$3:$M$501,"=311")</f>
        <v>132500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712270</v>
      </c>
      <c r="D7" s="143">
        <f>SUMIFS('Plan rashoda za unos u SAP'!$I$3:$I$501,'Plan rashoda za unos u SAP'!$C$3:$C$501,"=11",'Plan rashoda za unos u SAP'!$M$3:$M$501,"=312")</f>
        <v>712270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5106710</v>
      </c>
      <c r="D8" s="143">
        <f>SUMIFS('Plan rashoda za unos u SAP'!$I$3:$I$501,'Plan rashoda za unos u SAP'!$C$3:$C$501,"=11",'Plan rashoda za unos u SAP'!$M$3:$M$501,"=313")</f>
        <v>4858230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239415</v>
      </c>
      <c r="G8" s="143">
        <f>SUMIFS('Plan rashoda za unos u SAP'!$I$3:$I$501,'Plan rashoda za unos u SAP'!$C$3:$C$501,"=43",'Plan rashoda za unos u SAP'!$M$3:$M$501,"=313")</f>
        <v>9065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5053910</v>
      </c>
      <c r="D9" s="79">
        <f t="shared" ref="D9:P9" si="4">SUM(D10:D14)</f>
        <v>3557425</v>
      </c>
      <c r="E9" s="79">
        <f t="shared" si="4"/>
        <v>0</v>
      </c>
      <c r="F9" s="79">
        <f t="shared" si="4"/>
        <v>351085</v>
      </c>
      <c r="G9" s="79">
        <f t="shared" si="4"/>
        <v>895400</v>
      </c>
      <c r="H9" s="79">
        <f t="shared" si="4"/>
        <v>0</v>
      </c>
      <c r="I9" s="79">
        <f t="shared" si="4"/>
        <v>250000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1517300</v>
      </c>
      <c r="D10" s="143">
        <f>SUMIFS('Plan rashoda za unos u SAP'!$I$3:$I$501,'Plan rashoda za unos u SAP'!$C$3:$C$501,"=11",'Plan rashoda za unos u SAP'!$M$3:$M$501,"=321")</f>
        <v>1039300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37000</v>
      </c>
      <c r="G10" s="143">
        <f>SUMIFS('Plan rashoda za unos u SAP'!$I$3:$I$501,'Plan rashoda za unos u SAP'!$C$3:$C$501,"=43",'Plan rashoda za unos u SAP'!$M$3:$M$501,"=321")</f>
        <v>191000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250000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942000</v>
      </c>
      <c r="D11" s="143">
        <f>SUMIFS('Plan rashoda za unos u SAP'!$I$3:$I$501,'Plan rashoda za unos u SAP'!$C$3:$C$501,"=11",'Plan rashoda za unos u SAP'!$M$3:$M$501,"=322")</f>
        <v>850000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5000</v>
      </c>
      <c r="G11" s="143">
        <f>SUMIFS('Plan rashoda za unos u SAP'!$I$3:$I$501,'Plan rashoda za unos u SAP'!$C$3:$C$501,"=43",'Plan rashoda za unos u SAP'!$M$3:$M$501,"=322")</f>
        <v>87000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1933930</v>
      </c>
      <c r="D12" s="143">
        <f>SUMIFS('Plan rashoda za unos u SAP'!$I$3:$I$501,'Plan rashoda za unos u SAP'!$C$3:$C$501,"=11",'Plan rashoda za unos u SAP'!$M$3:$M$501,"=323")</f>
        <v>1377245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288285</v>
      </c>
      <c r="G12" s="143">
        <f>SUMIFS('Plan rashoda za unos u SAP'!$I$3:$I$501,'Plan rashoda za unos u SAP'!$C$3:$C$501,"=43",'Plan rashoda za unos u SAP'!$M$3:$M$501,"=323")</f>
        <v>268400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230500</v>
      </c>
      <c r="D13" s="143">
        <f>SUMIFS('Plan rashoda za unos u SAP'!$I$3:$I$501,'Plan rashoda za unos u SAP'!$C$3:$C$501,"=11",'Plan rashoda za unos u SAP'!$M$3:$M$501,"=324")</f>
        <v>130000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15000</v>
      </c>
      <c r="G13" s="143">
        <f>SUMIFS('Plan rashoda za unos u SAP'!$I$3:$I$501,'Plan rashoda za unos u SAP'!$C$3:$C$501,"=43",'Plan rashoda za unos u SAP'!$M$3:$M$501,"=324")</f>
        <v>85500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430180</v>
      </c>
      <c r="D14" s="143">
        <f>SUMIFS('Plan rashoda za unos u SAP'!$I$3:$I$501,'Plan rashoda za unos u SAP'!$C$3:$C$501,"=11",'Plan rashoda za unos u SAP'!$M$3:$M$501,"=329")</f>
        <v>160880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5800</v>
      </c>
      <c r="G14" s="143">
        <f>SUMIFS('Plan rashoda za unos u SAP'!$I$3:$I$501,'Plan rashoda za unos u SAP'!$C$3:$C$501,"=43",'Plan rashoda za unos u SAP'!$M$3:$M$501,"=329")</f>
        <v>263500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27168</v>
      </c>
      <c r="D15" s="4">
        <f t="shared" ref="D15:P15" si="5">SUM(D16:D18)</f>
        <v>25168</v>
      </c>
      <c r="E15" s="4">
        <f t="shared" si="5"/>
        <v>0</v>
      </c>
      <c r="F15" s="4">
        <f t="shared" si="5"/>
        <v>1000</v>
      </c>
      <c r="G15" s="4">
        <f t="shared" si="5"/>
        <v>1000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27168</v>
      </c>
      <c r="D18" s="143">
        <f>SUMIFS('Plan rashoda za unos u SAP'!$I$3:$I$501,'Plan rashoda za unos u SAP'!$C$3:$C$501,"=11",'Plan rashoda za unos u SAP'!$M$3:$M$501,"=343")</f>
        <v>25168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1000</v>
      </c>
      <c r="G18" s="143">
        <f>SUMIFS('Plan rashoda za unos u SAP'!$I$3:$I$501,'Plan rashoda za unos u SAP'!$C$3:$C$501,"=43",'Plan rashoda za unos u SAP'!$M$3:$M$501,"=343")</f>
        <v>1000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153000</v>
      </c>
      <c r="D30" s="4">
        <f t="shared" ref="D30:P30" si="8">SUM(D31:D32)</f>
        <v>4000</v>
      </c>
      <c r="E30" s="4">
        <f t="shared" si="8"/>
        <v>0</v>
      </c>
      <c r="F30" s="4">
        <f t="shared" si="8"/>
        <v>0</v>
      </c>
      <c r="G30" s="4">
        <f t="shared" si="8"/>
        <v>149000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153000</v>
      </c>
      <c r="D32" s="143">
        <f>SUMIFS('Plan rashoda za unos u SAP'!$I$3:$I$501,'Plan rashoda za unos u SAP'!$C$3:$C$501,"=11",'Plan rashoda za unos u SAP'!$M$3:$M$501,"=372")</f>
        <v>4000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149000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10000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10000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10000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10000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2418635</v>
      </c>
      <c r="D38" s="128">
        <f>D42+D49+D51+D53+D39</f>
        <v>395000</v>
      </c>
      <c r="E38" s="128">
        <f t="shared" ref="E38:P38" si="10">E42+E49+E51+E53+E39</f>
        <v>0</v>
      </c>
      <c r="F38" s="128">
        <f t="shared" si="10"/>
        <v>660200</v>
      </c>
      <c r="G38" s="128">
        <f t="shared" si="10"/>
        <v>1155435</v>
      </c>
      <c r="H38" s="128">
        <f t="shared" si="10"/>
        <v>0</v>
      </c>
      <c r="I38" s="128">
        <f t="shared" si="10"/>
        <v>200000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8000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423000</v>
      </c>
      <c r="D42" s="4">
        <f t="shared" ref="D42:P42" si="12">SUM(D43:D48)</f>
        <v>195000</v>
      </c>
      <c r="E42" s="4">
        <f t="shared" si="12"/>
        <v>0</v>
      </c>
      <c r="F42" s="4">
        <f t="shared" si="12"/>
        <v>0</v>
      </c>
      <c r="G42" s="4">
        <f t="shared" si="12"/>
        <v>220000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8000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378000</v>
      </c>
      <c r="D44" s="143">
        <f>SUMIFS('Plan rashoda za unos u SAP'!$I$3:$I$501,'Plan rashoda za unos u SAP'!$C$3:$C$501,"=11",'Plan rashoda za unos u SAP'!$M$3:$M$501,"=422")</f>
        <v>150000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220000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8000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45000</v>
      </c>
      <c r="D46" s="143">
        <f>SUMIFS('Plan rashoda za unos u SAP'!$I$3:$I$501,'Plan rashoda za unos u SAP'!$C$3:$C$501,"=11",'Plan rashoda za unos u SAP'!$M$3:$M$501,"=424")</f>
        <v>45000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1995635</v>
      </c>
      <c r="D53" s="4">
        <f t="shared" ref="D53:P53" si="15">SUM(D54:D57)</f>
        <v>200000</v>
      </c>
      <c r="E53" s="4">
        <f t="shared" si="15"/>
        <v>0</v>
      </c>
      <c r="F53" s="4">
        <f t="shared" si="15"/>
        <v>660200</v>
      </c>
      <c r="G53" s="4">
        <f t="shared" si="15"/>
        <v>935435</v>
      </c>
      <c r="H53" s="4">
        <f t="shared" si="15"/>
        <v>0</v>
      </c>
      <c r="I53" s="4">
        <f t="shared" si="15"/>
        <v>200000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1995635</v>
      </c>
      <c r="D54" s="143">
        <f>SUMIFS('Plan rashoda za unos u SAP'!$I$3:$I$501,'Plan rashoda za unos u SAP'!$C$3:$C$501,"=11",'Plan rashoda za unos u SAP'!$M$3:$M$501,"=451")</f>
        <v>200000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660200</v>
      </c>
      <c r="G54" s="143">
        <f>SUMIFS('Plan rashoda za unos u SAP'!$I$3:$I$501,'Plan rashoda za unos u SAP'!$C$3:$C$501,"=43",'Plan rashoda za unos u SAP'!$M$3:$M$501,"=451")</f>
        <v>935435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200000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>+E60</f>
        <v>0</v>
      </c>
      <c r="F59" s="13">
        <f>+F60</f>
        <v>0</v>
      </c>
      <c r="G59" s="13">
        <f>+G60</f>
        <v>0</v>
      </c>
      <c r="H59" s="13">
        <f>SUM(H60:H62)</f>
        <v>0</v>
      </c>
      <c r="I59" s="13">
        <f t="shared" ref="I59:P59" si="17">SUM(I60:I62)</f>
        <v>0</v>
      </c>
      <c r="J59" s="13">
        <f t="shared" si="17"/>
        <v>0</v>
      </c>
      <c r="K59" s="13">
        <f t="shared" si="17"/>
        <v>0</v>
      </c>
      <c r="L59" s="13">
        <f t="shared" si="17"/>
        <v>0</v>
      </c>
      <c r="M59" s="13">
        <f t="shared" si="17"/>
        <v>0</v>
      </c>
      <c r="N59" s="13">
        <f t="shared" si="17"/>
        <v>0</v>
      </c>
      <c r="O59" s="13">
        <f t="shared" si="17"/>
        <v>0</v>
      </c>
      <c r="P59" s="13">
        <f t="shared" si="17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8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8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8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8"/>
        <v>0</v>
      </c>
      <c r="D63" s="13">
        <f>SUM(D64:D68)</f>
        <v>0</v>
      </c>
      <c r="E63" s="13">
        <f t="shared" ref="E63:P63" si="19">SUM(E64:E68)</f>
        <v>0</v>
      </c>
      <c r="F63" s="13">
        <f t="shared" si="19"/>
        <v>0</v>
      </c>
      <c r="G63" s="13">
        <f t="shared" si="19"/>
        <v>0</v>
      </c>
      <c r="H63" s="13">
        <f>SUM(H64:H68)</f>
        <v>0</v>
      </c>
      <c r="I63" s="13">
        <f t="shared" si="19"/>
        <v>0</v>
      </c>
      <c r="J63" s="13">
        <f t="shared" si="19"/>
        <v>0</v>
      </c>
      <c r="K63" s="13">
        <f t="shared" si="19"/>
        <v>0</v>
      </c>
      <c r="L63" s="13">
        <f t="shared" si="19"/>
        <v>0</v>
      </c>
      <c r="M63" s="13">
        <f t="shared" si="19"/>
        <v>0</v>
      </c>
      <c r="N63" s="13">
        <f t="shared" si="19"/>
        <v>0</v>
      </c>
      <c r="O63" s="13">
        <f t="shared" si="19"/>
        <v>0</v>
      </c>
      <c r="P63" s="13">
        <f t="shared" si="19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8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8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8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8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8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47728568</v>
      </c>
      <c r="D71" s="123">
        <f t="shared" ref="D71:P71" si="20">+D72+D80+D86</f>
        <v>42144567</v>
      </c>
      <c r="E71" s="123">
        <f t="shared" si="20"/>
        <v>0</v>
      </c>
      <c r="F71" s="123">
        <f t="shared" si="20"/>
        <v>2752848</v>
      </c>
      <c r="G71" s="123">
        <f t="shared" si="20"/>
        <v>2373153</v>
      </c>
      <c r="H71" s="123">
        <f t="shared" si="20"/>
        <v>0</v>
      </c>
      <c r="I71" s="123">
        <f t="shared" si="20"/>
        <v>450000</v>
      </c>
      <c r="J71" s="123">
        <f t="shared" si="20"/>
        <v>0</v>
      </c>
      <c r="K71" s="123">
        <f t="shared" si="20"/>
        <v>0</v>
      </c>
      <c r="L71" s="123">
        <f t="shared" si="20"/>
        <v>0</v>
      </c>
      <c r="M71" s="123">
        <f t="shared" si="20"/>
        <v>0</v>
      </c>
      <c r="N71" s="123">
        <f t="shared" si="20"/>
        <v>0</v>
      </c>
      <c r="O71" s="123">
        <f t="shared" si="20"/>
        <v>8000</v>
      </c>
      <c r="P71" s="123">
        <f t="shared" si="20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45276234</v>
      </c>
      <c r="D72" s="132">
        <f t="shared" ref="D72:P72" si="21">SUM(D73:D79)</f>
        <v>41740808</v>
      </c>
      <c r="E72" s="132">
        <f t="shared" si="21"/>
        <v>0</v>
      </c>
      <c r="F72" s="132">
        <f t="shared" si="21"/>
        <v>2082877</v>
      </c>
      <c r="G72" s="132">
        <f t="shared" si="21"/>
        <v>1202549</v>
      </c>
      <c r="H72" s="132">
        <f t="shared" si="21"/>
        <v>0</v>
      </c>
      <c r="I72" s="132">
        <f t="shared" si="21"/>
        <v>250000</v>
      </c>
      <c r="J72" s="132">
        <f t="shared" si="21"/>
        <v>0</v>
      </c>
      <c r="K72" s="132">
        <f t="shared" si="21"/>
        <v>0</v>
      </c>
      <c r="L72" s="132">
        <f t="shared" si="21"/>
        <v>0</v>
      </c>
      <c r="M72" s="132">
        <f t="shared" si="21"/>
        <v>0</v>
      </c>
      <c r="N72" s="132">
        <f t="shared" si="21"/>
        <v>0</v>
      </c>
      <c r="O72" s="132">
        <f t="shared" si="21"/>
        <v>0</v>
      </c>
      <c r="P72" s="132">
        <f t="shared" si="21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39632122</v>
      </c>
      <c r="D73" s="143">
        <f>SUMIFS('Plan rashoda za unos u SAP'!$J$3:$J$501,'Plan rashoda za unos u SAP'!$C$3:$C$501,"=11",'Plan rashoda za unos u SAP'!$N$3:$N$501,"=31")</f>
        <v>37773265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1715433</v>
      </c>
      <c r="G73" s="143">
        <f>SUMIFS('Plan rashoda za unos u SAP'!$J$3:$J$501,'Plan rashoda za unos u SAP'!$C$3:$C$501,"=43",'Plan rashoda za unos u SAP'!$N$3:$N$501,"=31")</f>
        <v>143424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2">ROUND(SUM(D74:P74),0)</f>
        <v>5451165</v>
      </c>
      <c r="D74" s="143">
        <f>SUMIFS('Plan rashoda za unos u SAP'!$J$3:$J$501,'Plan rashoda za unos u SAP'!$C$3:$C$501,"=11",'Plan rashoda za unos u SAP'!$N$3:$N$501,"=32")</f>
        <v>3937727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356282</v>
      </c>
      <c r="G74" s="143">
        <f>SUMIFS('Plan rashoda za unos u SAP'!$J$3:$J$501,'Plan rashoda za unos u SAP'!$C$3:$C$501,"=43",'Plan rashoda za unos u SAP'!$N$3:$N$501,"=32")</f>
        <v>907156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250000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2"/>
        <v>27754</v>
      </c>
      <c r="D75" s="143">
        <f>SUMIFS('Plan rashoda za unos u SAP'!$J$3:$J$501,'Plan rashoda za unos u SAP'!$C$3:$C$501,"=11",'Plan rashoda za unos u SAP'!$N$3:$N$501,"=34")</f>
        <v>25726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1015</v>
      </c>
      <c r="G75" s="143">
        <f>SUMIFS('Plan rashoda za unos u SAP'!$J$3:$J$501,'Plan rashoda za unos u SAP'!$C$3:$C$501,"=43",'Plan rashoda za unos u SAP'!$N$3:$N$501,"=34")</f>
        <v>1013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2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2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2"/>
        <v>155046</v>
      </c>
      <c r="D78" s="143">
        <f>SUMIFS('Plan rashoda za unos u SAP'!$J$3:$J$501,'Plan rashoda za unos u SAP'!$C$3:$C$501,"=11",'Plan rashoda za unos u SAP'!$N$3:$N$501,"=37")</f>
        <v>4090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150956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2"/>
        <v>10147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10147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2452334</v>
      </c>
      <c r="D80" s="133">
        <f t="shared" ref="D80:P80" si="23">SUM(D81:D85)</f>
        <v>403759</v>
      </c>
      <c r="E80" s="133">
        <f t="shared" si="23"/>
        <v>0</v>
      </c>
      <c r="F80" s="133">
        <f t="shared" si="23"/>
        <v>669971</v>
      </c>
      <c r="G80" s="133">
        <f t="shared" si="23"/>
        <v>1170604</v>
      </c>
      <c r="H80" s="133">
        <f t="shared" si="23"/>
        <v>0</v>
      </c>
      <c r="I80" s="133">
        <f t="shared" si="23"/>
        <v>200000</v>
      </c>
      <c r="J80" s="133">
        <f t="shared" si="23"/>
        <v>0</v>
      </c>
      <c r="K80" s="133">
        <f t="shared" si="23"/>
        <v>0</v>
      </c>
      <c r="L80" s="133">
        <f t="shared" si="23"/>
        <v>0</v>
      </c>
      <c r="M80" s="133">
        <f t="shared" si="23"/>
        <v>0</v>
      </c>
      <c r="N80" s="133">
        <f t="shared" si="23"/>
        <v>0</v>
      </c>
      <c r="O80" s="133">
        <f t="shared" si="23"/>
        <v>8000</v>
      </c>
      <c r="P80" s="133">
        <f t="shared" si="23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2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2"/>
        <v>430213</v>
      </c>
      <c r="D82" s="143">
        <f>SUMIFS('Plan rashoda za unos u SAP'!$J$3:$J$501,'Plan rashoda za unos u SAP'!$C$3:$C$501,"=11",'Plan rashoda za unos u SAP'!$N$3:$N$501,"=42")</f>
        <v>199324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222889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8000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2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2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2"/>
        <v>2022121</v>
      </c>
      <c r="D85" s="143">
        <f>SUMIFS('Plan rashoda za unos u SAP'!$J$3:$J$501,'Plan rashoda za unos u SAP'!$C$3:$C$501,"=11",'Plan rashoda za unos u SAP'!$N$3:$N$501,"=45")</f>
        <v>204435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669971</v>
      </c>
      <c r="G85" s="143">
        <f>SUMIFS('Plan rashoda za unos u SAP'!$J$3:$J$501,'Plan rashoda za unos u SAP'!$C$3:$C$501,"=43",'Plan rashoda za unos u SAP'!$N$3:$N$501,"=45")</f>
        <v>947715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200000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4">SUM(D87:D88)</f>
        <v>0</v>
      </c>
      <c r="E86" s="127">
        <f t="shared" si="24"/>
        <v>0</v>
      </c>
      <c r="F86" s="127">
        <f t="shared" si="24"/>
        <v>0</v>
      </c>
      <c r="G86" s="127">
        <f t="shared" si="24"/>
        <v>0</v>
      </c>
      <c r="H86" s="127">
        <f t="shared" si="24"/>
        <v>0</v>
      </c>
      <c r="I86" s="127">
        <f t="shared" si="24"/>
        <v>0</v>
      </c>
      <c r="J86" s="127">
        <f t="shared" si="24"/>
        <v>0</v>
      </c>
      <c r="K86" s="127">
        <f t="shared" si="24"/>
        <v>0</v>
      </c>
      <c r="L86" s="127">
        <f t="shared" si="24"/>
        <v>0</v>
      </c>
      <c r="M86" s="127">
        <f t="shared" si="24"/>
        <v>0</v>
      </c>
      <c r="N86" s="127">
        <f t="shared" si="24"/>
        <v>0</v>
      </c>
      <c r="O86" s="127">
        <f t="shared" si="24"/>
        <v>0</v>
      </c>
      <c r="P86" s="127">
        <f t="shared" si="24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47909556</v>
      </c>
      <c r="D91" s="123">
        <f t="shared" ref="D91:P91" si="25">D92+D100+D106</f>
        <v>42244262</v>
      </c>
      <c r="E91" s="123">
        <f t="shared" si="25"/>
        <v>0</v>
      </c>
      <c r="F91" s="123">
        <f t="shared" si="25"/>
        <v>2798545</v>
      </c>
      <c r="G91" s="123">
        <f t="shared" si="25"/>
        <v>2408749</v>
      </c>
      <c r="H91" s="123">
        <f t="shared" si="25"/>
        <v>0</v>
      </c>
      <c r="I91" s="123">
        <f t="shared" si="25"/>
        <v>450000</v>
      </c>
      <c r="J91" s="123">
        <f t="shared" si="25"/>
        <v>0</v>
      </c>
      <c r="K91" s="123">
        <f t="shared" si="25"/>
        <v>0</v>
      </c>
      <c r="L91" s="123">
        <f t="shared" si="25"/>
        <v>0</v>
      </c>
      <c r="M91" s="123">
        <f t="shared" si="25"/>
        <v>0</v>
      </c>
      <c r="N91" s="123">
        <f t="shared" si="25"/>
        <v>0</v>
      </c>
      <c r="O91" s="123">
        <f t="shared" si="25"/>
        <v>8000</v>
      </c>
      <c r="P91" s="123">
        <f t="shared" si="25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45428541</v>
      </c>
      <c r="D92" s="132">
        <f t="shared" ref="D92:P92" si="26">SUM(D93:D99)</f>
        <v>41840503</v>
      </c>
      <c r="E92" s="132">
        <f t="shared" si="26"/>
        <v>0</v>
      </c>
      <c r="F92" s="132">
        <f t="shared" si="26"/>
        <v>2117453</v>
      </c>
      <c r="G92" s="132">
        <f t="shared" si="26"/>
        <v>1220585</v>
      </c>
      <c r="H92" s="132">
        <f t="shared" si="26"/>
        <v>0</v>
      </c>
      <c r="I92" s="132">
        <f t="shared" si="26"/>
        <v>250000</v>
      </c>
      <c r="J92" s="132">
        <f t="shared" si="26"/>
        <v>0</v>
      </c>
      <c r="K92" s="132">
        <f t="shared" si="26"/>
        <v>0</v>
      </c>
      <c r="L92" s="132">
        <f t="shared" si="26"/>
        <v>0</v>
      </c>
      <c r="M92" s="132">
        <f t="shared" si="26"/>
        <v>0</v>
      </c>
      <c r="N92" s="132">
        <f t="shared" si="26"/>
        <v>0</v>
      </c>
      <c r="O92" s="132">
        <f t="shared" si="26"/>
        <v>0</v>
      </c>
      <c r="P92" s="132">
        <f t="shared" si="26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39757108</v>
      </c>
      <c r="D93" s="143">
        <f>SUMIFS('Plan rashoda za unos u SAP'!$K$3:$K$501,'Plan rashoda za unos u SAP'!$C$3:$C$501,"=11",'Plan rashoda za unos u SAP'!$N$3:$N$501,"=31")</f>
        <v>37867624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1743909</v>
      </c>
      <c r="G93" s="143">
        <f>SUMIFS('Plan rashoda za unos u SAP'!$K$3:$K$501,'Plan rashoda za unos u SAP'!$C$3:$C$501,"=43",'Plan rashoda za unos u SAP'!$N$3:$N$501,"=31")</f>
        <v>145575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7">ROUND(SUM(D94:P94),0)</f>
        <v>5476021</v>
      </c>
      <c r="D94" s="143">
        <f>SUMIFS('Plan rashoda za unos u SAP'!$K$3:$K$501,'Plan rashoda za unos u SAP'!$C$3:$C$501,"=11",'Plan rashoda za unos u SAP'!$N$3:$N$501,"=32")</f>
        <v>3943063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362196</v>
      </c>
      <c r="G94" s="143">
        <f>SUMIFS('Plan rashoda za unos u SAP'!$K$3:$K$501,'Plan rashoda za unos u SAP'!$C$3:$C$501,"=43",'Plan rashoda za unos u SAP'!$N$3:$N$501,"=32")</f>
        <v>920762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250000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7"/>
        <v>27786</v>
      </c>
      <c r="D95" s="143">
        <f>SUMIFS('Plan rashoda za unos u SAP'!$K$3:$K$501,'Plan rashoda za unos u SAP'!$C$3:$C$501,"=11",'Plan rashoda za unos u SAP'!$N$3:$N$501,"=34")</f>
        <v>25726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1032</v>
      </c>
      <c r="G95" s="143">
        <f>SUMIFS('Plan rashoda za unos u SAP'!$K$3:$K$501,'Plan rashoda za unos u SAP'!$C$3:$C$501,"=43",'Plan rashoda za unos u SAP'!$N$3:$N$501,"=34")</f>
        <v>1028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7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7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7"/>
        <v>157310</v>
      </c>
      <c r="D98" s="143">
        <f>SUMIFS('Plan rashoda za unos u SAP'!$K$3:$K$501,'Plan rashoda za unos u SAP'!$C$3:$C$501,"=11",'Plan rashoda za unos u SAP'!$N$3:$N$501,"=37")</f>
        <v>4090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153220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7"/>
        <v>10316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10316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2481015</v>
      </c>
      <c r="D100" s="133">
        <f t="shared" ref="D100:P100" si="28">SUM(D101:D105)</f>
        <v>403759</v>
      </c>
      <c r="E100" s="133">
        <f t="shared" si="28"/>
        <v>0</v>
      </c>
      <c r="F100" s="133">
        <f t="shared" si="28"/>
        <v>681092</v>
      </c>
      <c r="G100" s="133">
        <f t="shared" si="28"/>
        <v>1188164</v>
      </c>
      <c r="H100" s="133">
        <f t="shared" si="28"/>
        <v>0</v>
      </c>
      <c r="I100" s="133">
        <f t="shared" si="28"/>
        <v>200000</v>
      </c>
      <c r="J100" s="133">
        <f t="shared" si="28"/>
        <v>0</v>
      </c>
      <c r="K100" s="133">
        <f t="shared" si="28"/>
        <v>0</v>
      </c>
      <c r="L100" s="133">
        <f t="shared" si="28"/>
        <v>0</v>
      </c>
      <c r="M100" s="133">
        <f t="shared" si="28"/>
        <v>0</v>
      </c>
      <c r="N100" s="133">
        <f t="shared" si="28"/>
        <v>0</v>
      </c>
      <c r="O100" s="133">
        <f t="shared" si="28"/>
        <v>8000</v>
      </c>
      <c r="P100" s="133">
        <f t="shared" si="28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7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7"/>
        <v>433556</v>
      </c>
      <c r="D102" s="143">
        <f>SUMIFS('Plan rashoda za unos u SAP'!$K$3:$K$501,'Plan rashoda za unos u SAP'!$C$3:$C$501,"=11",'Plan rashoda za unos u SAP'!$N$3:$N$501,"=42")</f>
        <v>199324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226232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8000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7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7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7"/>
        <v>2047459</v>
      </c>
      <c r="D105" s="143">
        <f>SUMIFS('Plan rashoda za unos u SAP'!$K$3:$K$501,'Plan rashoda za unos u SAP'!$C$3:$C$501,"=11",'Plan rashoda za unos u SAP'!$N$3:$N$501,"=45")</f>
        <v>204435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681092</v>
      </c>
      <c r="G105" s="143">
        <f>SUMIFS('Plan rashoda za unos u SAP'!$K$3:$K$501,'Plan rashoda za unos u SAP'!$C$3:$C$501,"=43",'Plan rashoda za unos u SAP'!$N$3:$N$501,"=45")</f>
        <v>961932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200000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29">SUM(E107:E108)</f>
        <v>0</v>
      </c>
      <c r="F106" s="127">
        <f t="shared" si="29"/>
        <v>0</v>
      </c>
      <c r="G106" s="127">
        <f t="shared" si="29"/>
        <v>0</v>
      </c>
      <c r="H106" s="127">
        <f t="shared" si="29"/>
        <v>0</v>
      </c>
      <c r="I106" s="127">
        <f t="shared" si="29"/>
        <v>0</v>
      </c>
      <c r="J106" s="127">
        <f t="shared" si="29"/>
        <v>0</v>
      </c>
      <c r="K106" s="127">
        <f t="shared" si="29"/>
        <v>0</v>
      </c>
      <c r="L106" s="127">
        <f t="shared" si="29"/>
        <v>0</v>
      </c>
      <c r="M106" s="127">
        <f t="shared" si="29"/>
        <v>0</v>
      </c>
      <c r="N106" s="127">
        <f t="shared" si="29"/>
        <v>0</v>
      </c>
      <c r="O106" s="127">
        <f t="shared" si="29"/>
        <v>0</v>
      </c>
      <c r="P106" s="127">
        <f t="shared" si="29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 xr:uid="{00000000-0009-0000-0000-000004000000}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923</v>
      </c>
      <c r="F3" s="149" t="str">
        <f>IFERROR(VLOOKUP(E3,$AA$6:$AB$200,2,FALSE),"")</f>
        <v>ERASMUS+ projekt individualne mobilnosti nastavnog i nenastavnog osoblja kroz boravak na inozemnim ustanovama</v>
      </c>
      <c r="G3" s="198">
        <v>250000</v>
      </c>
      <c r="H3" s="198">
        <v>250000</v>
      </c>
      <c r="I3" s="198">
        <v>250000</v>
      </c>
      <c r="J3" s="226"/>
      <c r="K3" s="225"/>
      <c r="L3" s="225"/>
      <c r="M3" s="226"/>
      <c r="N3" s="226"/>
      <c r="P3" s="144" t="str">
        <f>LEFT(C3,3)</f>
        <v>321</v>
      </c>
      <c r="Q3" s="144" t="str">
        <f>LEFT(C3,2)</f>
        <v>32</v>
      </c>
    </row>
    <row r="4" spans="1:28">
      <c r="A4" s="154">
        <v>52</v>
      </c>
      <c r="B4" s="149" t="str">
        <f t="shared" ref="B4:B67" si="1">IFERROR(VLOOKUP(A4,$R$6:$S$16,2,FALSE),"")</f>
        <v>Ostale pomoći</v>
      </c>
      <c r="C4" s="154">
        <v>4511</v>
      </c>
      <c r="D4" s="149" t="str">
        <f t="shared" si="0"/>
        <v>Dodatna ulaganja na građevinskim objektima</v>
      </c>
      <c r="E4" s="201" t="s">
        <v>1201</v>
      </c>
      <c r="F4" s="149" t="str">
        <f t="shared" ref="F4:F67" si="2">IFERROR(VLOOKUP(E4,$AA$6:$AB$200,2,FALSE),"")</f>
        <v>Internacionalizacija visokog obrazovanja - razvoj studijskih programa na stranim jezicima u prioritetnim područjima i združenih studija</v>
      </c>
      <c r="G4" s="198">
        <v>200000</v>
      </c>
      <c r="H4" s="198">
        <v>200000</v>
      </c>
      <c r="I4" s="198">
        <v>200000</v>
      </c>
      <c r="J4" s="226"/>
      <c r="K4" s="225"/>
      <c r="L4" s="225"/>
      <c r="M4" s="226"/>
      <c r="N4" s="226"/>
      <c r="P4" s="144" t="str">
        <f t="shared" ref="P4:P67" si="3">LEFT(C4,3)</f>
        <v>451</v>
      </c>
      <c r="Q4" s="144" t="str">
        <f t="shared" ref="Q4:Q67" si="4">LEFT(C4,2)</f>
        <v>45</v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6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6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600-000002000000}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600-000003000000}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98"/>
  <sheetViews>
    <sheetView workbookViewId="0">
      <selection activeCell="C52" sqref="C5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67"/>
  <sheetViews>
    <sheetView topLeftCell="A235" workbookViewId="0">
      <selection activeCell="A44" sqref="A44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2019-12-19T08:21:36Z</cp:lastPrinted>
  <dcterms:created xsi:type="dcterms:W3CDTF">2018-09-10T07:36:17Z</dcterms:created>
  <dcterms:modified xsi:type="dcterms:W3CDTF">2019-12-19T08:21:42Z</dcterms:modified>
</cp:coreProperties>
</file>