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Financijski plan 2022-2024 usvojeno\"/>
    </mc:Choice>
  </mc:AlternateContent>
  <xr:revisionPtr revIDLastSave="0" documentId="13_ncr:1_{1941926E-D756-4A4A-A9DC-354065DF692E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U108" i="14"/>
  <c r="T108" i="14"/>
  <c r="R108" i="14"/>
  <c r="Q108" i="14"/>
  <c r="P108" i="14"/>
  <c r="O108" i="14"/>
  <c r="N108" i="14"/>
  <c r="M108" i="14"/>
  <c r="J108" i="14"/>
  <c r="H108" i="14"/>
  <c r="F108" i="14"/>
  <c r="W107" i="14"/>
  <c r="U107" i="14"/>
  <c r="T107" i="14"/>
  <c r="R107" i="14"/>
  <c r="Q107" i="14"/>
  <c r="P107" i="14"/>
  <c r="O107" i="14"/>
  <c r="N107" i="14"/>
  <c r="M107" i="14"/>
  <c r="J107" i="14"/>
  <c r="H107" i="14"/>
  <c r="F107" i="14"/>
  <c r="W105" i="14"/>
  <c r="U105" i="14"/>
  <c r="T105" i="14"/>
  <c r="R105" i="14"/>
  <c r="Q105" i="14"/>
  <c r="P105" i="14"/>
  <c r="O105" i="14"/>
  <c r="N105" i="14"/>
  <c r="M105" i="14"/>
  <c r="J105" i="14"/>
  <c r="H105" i="14"/>
  <c r="F105" i="14"/>
  <c r="W104" i="14"/>
  <c r="U104" i="14"/>
  <c r="T104" i="14"/>
  <c r="R104" i="14"/>
  <c r="Q104" i="14"/>
  <c r="P104" i="14"/>
  <c r="O104" i="14"/>
  <c r="N104" i="14"/>
  <c r="M104" i="14"/>
  <c r="J104" i="14"/>
  <c r="H104" i="14"/>
  <c r="F104" i="14"/>
  <c r="W103" i="14"/>
  <c r="U103" i="14"/>
  <c r="T103" i="14"/>
  <c r="R103" i="14"/>
  <c r="Q103" i="14"/>
  <c r="P103" i="14"/>
  <c r="O103" i="14"/>
  <c r="N103" i="14"/>
  <c r="M103" i="14"/>
  <c r="J103" i="14"/>
  <c r="H103" i="14"/>
  <c r="F103" i="14"/>
  <c r="W102" i="14"/>
  <c r="U102" i="14"/>
  <c r="T102" i="14"/>
  <c r="R102" i="14"/>
  <c r="Q102" i="14"/>
  <c r="P102" i="14"/>
  <c r="O102" i="14"/>
  <c r="N102" i="14"/>
  <c r="M102" i="14"/>
  <c r="J102" i="14"/>
  <c r="H102" i="14"/>
  <c r="F102" i="14"/>
  <c r="W101" i="14"/>
  <c r="U101" i="14"/>
  <c r="T101" i="14"/>
  <c r="R101" i="14"/>
  <c r="Q101" i="14"/>
  <c r="P101" i="14"/>
  <c r="O101" i="14"/>
  <c r="N101" i="14"/>
  <c r="M101" i="14"/>
  <c r="J101" i="14"/>
  <c r="H101" i="14"/>
  <c r="F101" i="14"/>
  <c r="W99" i="14"/>
  <c r="U99" i="14"/>
  <c r="T99" i="14"/>
  <c r="R99" i="14"/>
  <c r="Q99" i="14"/>
  <c r="P99" i="14"/>
  <c r="O99" i="14"/>
  <c r="N99" i="14"/>
  <c r="M99" i="14"/>
  <c r="J99" i="14"/>
  <c r="H99" i="14"/>
  <c r="F99" i="14"/>
  <c r="W98" i="14"/>
  <c r="U98" i="14"/>
  <c r="T98" i="14"/>
  <c r="R98" i="14"/>
  <c r="Q98" i="14"/>
  <c r="P98" i="14"/>
  <c r="O98" i="14"/>
  <c r="N98" i="14"/>
  <c r="M98" i="14"/>
  <c r="J98" i="14"/>
  <c r="H98" i="14"/>
  <c r="F98" i="14"/>
  <c r="W97" i="14"/>
  <c r="U97" i="14"/>
  <c r="T97" i="14"/>
  <c r="R97" i="14"/>
  <c r="Q97" i="14"/>
  <c r="P97" i="14"/>
  <c r="O97" i="14"/>
  <c r="N97" i="14"/>
  <c r="M97" i="14"/>
  <c r="J97" i="14"/>
  <c r="H97" i="14"/>
  <c r="F97" i="14"/>
  <c r="W96" i="14"/>
  <c r="U96" i="14"/>
  <c r="T96" i="14"/>
  <c r="R96" i="14"/>
  <c r="Q96" i="14"/>
  <c r="P96" i="14"/>
  <c r="O96" i="14"/>
  <c r="N96" i="14"/>
  <c r="M96" i="14"/>
  <c r="J96" i="14"/>
  <c r="H96" i="14"/>
  <c r="F96" i="14"/>
  <c r="W95" i="14"/>
  <c r="U95" i="14"/>
  <c r="T95" i="14"/>
  <c r="R95" i="14"/>
  <c r="Q95" i="14"/>
  <c r="P95" i="14"/>
  <c r="O95" i="14"/>
  <c r="N95" i="14"/>
  <c r="M95" i="14"/>
  <c r="J95" i="14"/>
  <c r="H95" i="14"/>
  <c r="F95" i="14"/>
  <c r="W94" i="14"/>
  <c r="U94" i="14"/>
  <c r="T94" i="14"/>
  <c r="R94" i="14"/>
  <c r="Q94" i="14"/>
  <c r="P94" i="14"/>
  <c r="O94" i="14"/>
  <c r="N94" i="14"/>
  <c r="M94" i="14"/>
  <c r="J94" i="14"/>
  <c r="H94" i="14"/>
  <c r="F94" i="14"/>
  <c r="W93" i="14"/>
  <c r="U93" i="14"/>
  <c r="T93" i="14"/>
  <c r="R93" i="14"/>
  <c r="Q93" i="14"/>
  <c r="P93" i="14"/>
  <c r="O93" i="14"/>
  <c r="N93" i="14"/>
  <c r="M93" i="14"/>
  <c r="J93" i="14"/>
  <c r="H93" i="14"/>
  <c r="F93" i="14"/>
  <c r="W88" i="14"/>
  <c r="U88" i="14"/>
  <c r="T88" i="14"/>
  <c r="R88" i="14"/>
  <c r="Q88" i="14"/>
  <c r="P88" i="14"/>
  <c r="O88" i="14"/>
  <c r="N88" i="14"/>
  <c r="M88" i="14"/>
  <c r="J88" i="14"/>
  <c r="H88" i="14"/>
  <c r="F88" i="14"/>
  <c r="W87" i="14"/>
  <c r="U87" i="14"/>
  <c r="T87" i="14"/>
  <c r="R87" i="14"/>
  <c r="Q87" i="14"/>
  <c r="P87" i="14"/>
  <c r="O87" i="14"/>
  <c r="N87" i="14"/>
  <c r="M87" i="14"/>
  <c r="J87" i="14"/>
  <c r="H87" i="14"/>
  <c r="F87" i="14"/>
  <c r="W85" i="14"/>
  <c r="U85" i="14"/>
  <c r="T85" i="14"/>
  <c r="R85" i="14"/>
  <c r="Q85" i="14"/>
  <c r="P85" i="14"/>
  <c r="O85" i="14"/>
  <c r="N85" i="14"/>
  <c r="M85" i="14"/>
  <c r="J85" i="14"/>
  <c r="H85" i="14"/>
  <c r="F85" i="14"/>
  <c r="W84" i="14"/>
  <c r="U84" i="14"/>
  <c r="T84" i="14"/>
  <c r="R84" i="14"/>
  <c r="Q84" i="14"/>
  <c r="P84" i="14"/>
  <c r="O84" i="14"/>
  <c r="N84" i="14"/>
  <c r="M84" i="14"/>
  <c r="J84" i="14"/>
  <c r="H84" i="14"/>
  <c r="F84" i="14"/>
  <c r="W83" i="14"/>
  <c r="U83" i="14"/>
  <c r="T83" i="14"/>
  <c r="R83" i="14"/>
  <c r="Q83" i="14"/>
  <c r="P83" i="14"/>
  <c r="O83" i="14"/>
  <c r="N83" i="14"/>
  <c r="M83" i="14"/>
  <c r="J83" i="14"/>
  <c r="H83" i="14"/>
  <c r="F83" i="14"/>
  <c r="W82" i="14"/>
  <c r="U82" i="14"/>
  <c r="T82" i="14"/>
  <c r="R82" i="14"/>
  <c r="Q82" i="14"/>
  <c r="P82" i="14"/>
  <c r="O82" i="14"/>
  <c r="N82" i="14"/>
  <c r="M82" i="14"/>
  <c r="J82" i="14"/>
  <c r="H82" i="14"/>
  <c r="F82" i="14"/>
  <c r="W81" i="14"/>
  <c r="U81" i="14"/>
  <c r="T81" i="14"/>
  <c r="R81" i="14"/>
  <c r="Q81" i="14"/>
  <c r="P81" i="14"/>
  <c r="O81" i="14"/>
  <c r="N81" i="14"/>
  <c r="M81" i="14"/>
  <c r="J81" i="14"/>
  <c r="H81" i="14"/>
  <c r="F81" i="14"/>
  <c r="W79" i="14"/>
  <c r="U79" i="14"/>
  <c r="T79" i="14"/>
  <c r="R79" i="14"/>
  <c r="Q79" i="14"/>
  <c r="P79" i="14"/>
  <c r="O79" i="14"/>
  <c r="N79" i="14"/>
  <c r="M79" i="14"/>
  <c r="J79" i="14"/>
  <c r="H79" i="14"/>
  <c r="F79" i="14"/>
  <c r="W78" i="14"/>
  <c r="U78" i="14"/>
  <c r="T78" i="14"/>
  <c r="R78" i="14"/>
  <c r="Q78" i="14"/>
  <c r="P78" i="14"/>
  <c r="O78" i="14"/>
  <c r="N78" i="14"/>
  <c r="M78" i="14"/>
  <c r="J78" i="14"/>
  <c r="H78" i="14"/>
  <c r="F78" i="14"/>
  <c r="W77" i="14"/>
  <c r="U77" i="14"/>
  <c r="T77" i="14"/>
  <c r="R77" i="14"/>
  <c r="Q77" i="14"/>
  <c r="P77" i="14"/>
  <c r="O77" i="14"/>
  <c r="N77" i="14"/>
  <c r="M77" i="14"/>
  <c r="J77" i="14"/>
  <c r="H77" i="14"/>
  <c r="F77" i="14"/>
  <c r="W76" i="14"/>
  <c r="U76" i="14"/>
  <c r="T76" i="14"/>
  <c r="R76" i="14"/>
  <c r="Q76" i="14"/>
  <c r="P76" i="14"/>
  <c r="O76" i="14"/>
  <c r="N76" i="14"/>
  <c r="M76" i="14"/>
  <c r="J76" i="14"/>
  <c r="H76" i="14"/>
  <c r="F76" i="14"/>
  <c r="W75" i="14"/>
  <c r="U75" i="14"/>
  <c r="T75" i="14"/>
  <c r="R75" i="14"/>
  <c r="Q75" i="14"/>
  <c r="P75" i="14"/>
  <c r="O75" i="14"/>
  <c r="N75" i="14"/>
  <c r="M75" i="14"/>
  <c r="J75" i="14"/>
  <c r="H75" i="14"/>
  <c r="F75" i="14"/>
  <c r="W74" i="14"/>
  <c r="U74" i="14"/>
  <c r="T74" i="14"/>
  <c r="R74" i="14"/>
  <c r="Q74" i="14"/>
  <c r="P74" i="14"/>
  <c r="O74" i="14"/>
  <c r="N74" i="14"/>
  <c r="M74" i="14"/>
  <c r="J74" i="14"/>
  <c r="H74" i="14"/>
  <c r="F74" i="14"/>
  <c r="W73" i="14"/>
  <c r="U73" i="14"/>
  <c r="T73" i="14"/>
  <c r="R73" i="14"/>
  <c r="Q73" i="14"/>
  <c r="P73" i="14"/>
  <c r="O73" i="14"/>
  <c r="N73" i="14"/>
  <c r="M73" i="14"/>
  <c r="J73" i="14"/>
  <c r="H73" i="14"/>
  <c r="F73" i="14"/>
  <c r="W68" i="14"/>
  <c r="U68" i="14"/>
  <c r="T68" i="14"/>
  <c r="R68" i="14"/>
  <c r="Q68" i="14"/>
  <c r="P68" i="14"/>
  <c r="O68" i="14"/>
  <c r="N68" i="14"/>
  <c r="M68" i="14"/>
  <c r="J68" i="14"/>
  <c r="F68" i="14"/>
  <c r="W67" i="14"/>
  <c r="U67" i="14"/>
  <c r="T67" i="14"/>
  <c r="R67" i="14"/>
  <c r="Q67" i="14"/>
  <c r="P67" i="14"/>
  <c r="O67" i="14"/>
  <c r="N67" i="14"/>
  <c r="M67" i="14"/>
  <c r="J67" i="14"/>
  <c r="F67" i="14"/>
  <c r="W66" i="14"/>
  <c r="U66" i="14"/>
  <c r="T66" i="14"/>
  <c r="R66" i="14"/>
  <c r="Q66" i="14"/>
  <c r="P66" i="14"/>
  <c r="O66" i="14"/>
  <c r="N66" i="14"/>
  <c r="M66" i="14"/>
  <c r="J66" i="14"/>
  <c r="F66" i="14"/>
  <c r="W65" i="14"/>
  <c r="U65" i="14"/>
  <c r="T65" i="14"/>
  <c r="R65" i="14"/>
  <c r="Q65" i="14"/>
  <c r="P65" i="14"/>
  <c r="O65" i="14"/>
  <c r="N65" i="14"/>
  <c r="M65" i="14"/>
  <c r="J65" i="14"/>
  <c r="F65" i="14"/>
  <c r="W64" i="14"/>
  <c r="U64" i="14"/>
  <c r="T64" i="14"/>
  <c r="R64" i="14"/>
  <c r="Q64" i="14"/>
  <c r="P64" i="14"/>
  <c r="O64" i="14"/>
  <c r="N64" i="14"/>
  <c r="M64" i="14"/>
  <c r="J64" i="14"/>
  <c r="F64" i="14"/>
  <c r="W62" i="14"/>
  <c r="U62" i="14"/>
  <c r="T62" i="14"/>
  <c r="R62" i="14"/>
  <c r="Q62" i="14"/>
  <c r="P62" i="14"/>
  <c r="O62" i="14"/>
  <c r="N62" i="14"/>
  <c r="M62" i="14"/>
  <c r="J62" i="14"/>
  <c r="F62" i="14"/>
  <c r="W61" i="14"/>
  <c r="U61" i="14"/>
  <c r="T61" i="14"/>
  <c r="R61" i="14"/>
  <c r="Q61" i="14"/>
  <c r="P61" i="14"/>
  <c r="O61" i="14"/>
  <c r="N61" i="14"/>
  <c r="M61" i="14"/>
  <c r="J61" i="14"/>
  <c r="F61" i="14"/>
  <c r="W60" i="14"/>
  <c r="U60" i="14"/>
  <c r="T60" i="14"/>
  <c r="R60" i="14"/>
  <c r="Q60" i="14"/>
  <c r="P60" i="14"/>
  <c r="O60" i="14"/>
  <c r="N60" i="14"/>
  <c r="M60" i="14"/>
  <c r="J60" i="14"/>
  <c r="F60" i="14"/>
  <c r="W57" i="14"/>
  <c r="U57" i="14"/>
  <c r="T57" i="14"/>
  <c r="R57" i="14"/>
  <c r="Q57" i="14"/>
  <c r="P57" i="14"/>
  <c r="O57" i="14"/>
  <c r="N57" i="14"/>
  <c r="M57" i="14"/>
  <c r="J57" i="14"/>
  <c r="F57" i="14"/>
  <c r="W56" i="14"/>
  <c r="U56" i="14"/>
  <c r="T56" i="14"/>
  <c r="R56" i="14"/>
  <c r="Q56" i="14"/>
  <c r="P56" i="14"/>
  <c r="O56" i="14"/>
  <c r="N56" i="14"/>
  <c r="M56" i="14"/>
  <c r="J56" i="14"/>
  <c r="F56" i="14"/>
  <c r="W55" i="14"/>
  <c r="U55" i="14"/>
  <c r="T55" i="14"/>
  <c r="R55" i="14"/>
  <c r="Q55" i="14"/>
  <c r="P55" i="14"/>
  <c r="O55" i="14"/>
  <c r="N55" i="14"/>
  <c r="M55" i="14"/>
  <c r="J55" i="14"/>
  <c r="F55" i="14"/>
  <c r="W54" i="14"/>
  <c r="U54" i="14"/>
  <c r="T54" i="14"/>
  <c r="R54" i="14"/>
  <c r="Q54" i="14"/>
  <c r="P54" i="14"/>
  <c r="O54" i="14"/>
  <c r="N54" i="14"/>
  <c r="M54" i="14"/>
  <c r="J54" i="14"/>
  <c r="F54" i="14"/>
  <c r="W52" i="14"/>
  <c r="U52" i="14"/>
  <c r="T52" i="14"/>
  <c r="R52" i="14"/>
  <c r="Q52" i="14"/>
  <c r="P52" i="14"/>
  <c r="O52" i="14"/>
  <c r="N52" i="14"/>
  <c r="M52" i="14"/>
  <c r="J52" i="14"/>
  <c r="F52" i="14"/>
  <c r="W50" i="14"/>
  <c r="U50" i="14"/>
  <c r="T50" i="14"/>
  <c r="R50" i="14"/>
  <c r="Q50" i="14"/>
  <c r="P50" i="14"/>
  <c r="O50" i="14"/>
  <c r="N50" i="14"/>
  <c r="M50" i="14"/>
  <c r="J50" i="14"/>
  <c r="F50" i="14"/>
  <c r="W48" i="14"/>
  <c r="U48" i="14"/>
  <c r="T48" i="14"/>
  <c r="R48" i="14"/>
  <c r="Q48" i="14"/>
  <c r="P48" i="14"/>
  <c r="O48" i="14"/>
  <c r="N48" i="14"/>
  <c r="M48" i="14"/>
  <c r="J48" i="14"/>
  <c r="F48" i="14"/>
  <c r="W47" i="14"/>
  <c r="U47" i="14"/>
  <c r="T47" i="14"/>
  <c r="R47" i="14"/>
  <c r="Q47" i="14"/>
  <c r="P47" i="14"/>
  <c r="O47" i="14"/>
  <c r="N47" i="14"/>
  <c r="M47" i="14"/>
  <c r="J47" i="14"/>
  <c r="F47" i="14"/>
  <c r="W46" i="14"/>
  <c r="U46" i="14"/>
  <c r="T46" i="14"/>
  <c r="R46" i="14"/>
  <c r="Q46" i="14"/>
  <c r="P46" i="14"/>
  <c r="O46" i="14"/>
  <c r="N46" i="14"/>
  <c r="M46" i="14"/>
  <c r="J46" i="14"/>
  <c r="F46" i="14"/>
  <c r="W45" i="14"/>
  <c r="U45" i="14"/>
  <c r="T45" i="14"/>
  <c r="R45" i="14"/>
  <c r="Q45" i="14"/>
  <c r="P45" i="14"/>
  <c r="O45" i="14"/>
  <c r="N45" i="14"/>
  <c r="M45" i="14"/>
  <c r="J45" i="14"/>
  <c r="F45" i="14"/>
  <c r="W44" i="14"/>
  <c r="U44" i="14"/>
  <c r="T44" i="14"/>
  <c r="R44" i="14"/>
  <c r="Q44" i="14"/>
  <c r="P44" i="14"/>
  <c r="O44" i="14"/>
  <c r="N44" i="14"/>
  <c r="M44" i="14"/>
  <c r="J44" i="14"/>
  <c r="F44" i="14"/>
  <c r="W43" i="14"/>
  <c r="U43" i="14"/>
  <c r="T43" i="14"/>
  <c r="R43" i="14"/>
  <c r="Q43" i="14"/>
  <c r="P43" i="14"/>
  <c r="O43" i="14"/>
  <c r="N43" i="14"/>
  <c r="M43" i="14"/>
  <c r="J43" i="14"/>
  <c r="F43" i="14"/>
  <c r="W41" i="14"/>
  <c r="U41" i="14"/>
  <c r="T41" i="14"/>
  <c r="R41" i="14"/>
  <c r="Q41" i="14"/>
  <c r="P41" i="14"/>
  <c r="O41" i="14"/>
  <c r="N41" i="14"/>
  <c r="M41" i="14"/>
  <c r="J41" i="14"/>
  <c r="F41" i="14"/>
  <c r="W40" i="14"/>
  <c r="U40" i="14"/>
  <c r="T40" i="14"/>
  <c r="R40" i="14"/>
  <c r="Q40" i="14"/>
  <c r="P40" i="14"/>
  <c r="O40" i="14"/>
  <c r="N40" i="14"/>
  <c r="M40" i="14"/>
  <c r="J40" i="14"/>
  <c r="F40" i="14"/>
  <c r="W37" i="14"/>
  <c r="U37" i="14"/>
  <c r="T37" i="14"/>
  <c r="R37" i="14"/>
  <c r="Q37" i="14"/>
  <c r="P37" i="14"/>
  <c r="O37" i="14"/>
  <c r="N37" i="14"/>
  <c r="M37" i="14"/>
  <c r="J37" i="14"/>
  <c r="F37" i="14"/>
  <c r="W36" i="14"/>
  <c r="U36" i="14"/>
  <c r="T36" i="14"/>
  <c r="R36" i="14"/>
  <c r="Q36" i="14"/>
  <c r="P36" i="14"/>
  <c r="O36" i="14"/>
  <c r="N36" i="14"/>
  <c r="M36" i="14"/>
  <c r="J36" i="14"/>
  <c r="F36" i="14"/>
  <c r="W35" i="14"/>
  <c r="U35" i="14"/>
  <c r="T35" i="14"/>
  <c r="R35" i="14"/>
  <c r="Q35" i="14"/>
  <c r="P35" i="14"/>
  <c r="O35" i="14"/>
  <c r="N35" i="14"/>
  <c r="M35" i="14"/>
  <c r="J35" i="14"/>
  <c r="F35" i="14"/>
  <c r="W34" i="14"/>
  <c r="U34" i="14"/>
  <c r="T34" i="14"/>
  <c r="R34" i="14"/>
  <c r="Q34" i="14"/>
  <c r="P34" i="14"/>
  <c r="O34" i="14"/>
  <c r="N34" i="14"/>
  <c r="M34" i="14"/>
  <c r="J34" i="14"/>
  <c r="F34" i="14"/>
  <c r="W32" i="14"/>
  <c r="U32" i="14"/>
  <c r="T32" i="14"/>
  <c r="R32" i="14"/>
  <c r="Q32" i="14"/>
  <c r="P32" i="14"/>
  <c r="O32" i="14"/>
  <c r="N32" i="14"/>
  <c r="M32" i="14"/>
  <c r="J32" i="14"/>
  <c r="F32" i="14"/>
  <c r="W31" i="14"/>
  <c r="U31" i="14"/>
  <c r="T31" i="14"/>
  <c r="R31" i="14"/>
  <c r="Q31" i="14"/>
  <c r="P31" i="14"/>
  <c r="O31" i="14"/>
  <c r="N31" i="14"/>
  <c r="M31" i="14"/>
  <c r="J31" i="14"/>
  <c r="F31" i="14"/>
  <c r="W29" i="14"/>
  <c r="U29" i="14"/>
  <c r="T29" i="14"/>
  <c r="R29" i="14"/>
  <c r="Q29" i="14"/>
  <c r="P29" i="14"/>
  <c r="O29" i="14"/>
  <c r="N29" i="14"/>
  <c r="M29" i="14"/>
  <c r="J29" i="14"/>
  <c r="F29" i="14"/>
  <c r="W28" i="14"/>
  <c r="U28" i="14"/>
  <c r="T28" i="14"/>
  <c r="R28" i="14"/>
  <c r="Q28" i="14"/>
  <c r="P28" i="14"/>
  <c r="O28" i="14"/>
  <c r="N28" i="14"/>
  <c r="M28" i="14"/>
  <c r="J28" i="14"/>
  <c r="F28" i="14"/>
  <c r="W27" i="14"/>
  <c r="U27" i="14"/>
  <c r="T27" i="14"/>
  <c r="R27" i="14"/>
  <c r="Q27" i="14"/>
  <c r="P27" i="14"/>
  <c r="O27" i="14"/>
  <c r="N27" i="14"/>
  <c r="M27" i="14"/>
  <c r="J27" i="14"/>
  <c r="F27" i="14"/>
  <c r="W26" i="14"/>
  <c r="U26" i="14"/>
  <c r="T26" i="14"/>
  <c r="R26" i="14"/>
  <c r="Q26" i="14"/>
  <c r="P26" i="14"/>
  <c r="O26" i="14"/>
  <c r="N26" i="14"/>
  <c r="M26" i="14"/>
  <c r="J26" i="14"/>
  <c r="F26" i="14"/>
  <c r="W25" i="14"/>
  <c r="U25" i="14"/>
  <c r="T25" i="14"/>
  <c r="R25" i="14"/>
  <c r="Q25" i="14"/>
  <c r="P25" i="14"/>
  <c r="O25" i="14"/>
  <c r="N25" i="14"/>
  <c r="M25" i="14"/>
  <c r="J25" i="14"/>
  <c r="F25" i="14"/>
  <c r="W24" i="14"/>
  <c r="U24" i="14"/>
  <c r="T24" i="14"/>
  <c r="R24" i="14"/>
  <c r="Q24" i="14"/>
  <c r="P24" i="14"/>
  <c r="O24" i="14"/>
  <c r="N24" i="14"/>
  <c r="M24" i="14"/>
  <c r="J24" i="14"/>
  <c r="F24" i="14"/>
  <c r="W22" i="14"/>
  <c r="U22" i="14"/>
  <c r="T22" i="14"/>
  <c r="R22" i="14"/>
  <c r="Q22" i="14"/>
  <c r="P22" i="14"/>
  <c r="O22" i="14"/>
  <c r="N22" i="14"/>
  <c r="M22" i="14"/>
  <c r="J22" i="14"/>
  <c r="F22" i="14"/>
  <c r="W21" i="14"/>
  <c r="U21" i="14"/>
  <c r="T21" i="14"/>
  <c r="R21" i="14"/>
  <c r="Q21" i="14"/>
  <c r="P21" i="14"/>
  <c r="O21" i="14"/>
  <c r="N21" i="14"/>
  <c r="M21" i="14"/>
  <c r="J21" i="14"/>
  <c r="F21" i="14"/>
  <c r="W20" i="14"/>
  <c r="U20" i="14"/>
  <c r="T20" i="14"/>
  <c r="R20" i="14"/>
  <c r="Q20" i="14"/>
  <c r="P20" i="14"/>
  <c r="O20" i="14"/>
  <c r="N20" i="14"/>
  <c r="M20" i="14"/>
  <c r="J20" i="14"/>
  <c r="F20" i="14"/>
  <c r="W18" i="14"/>
  <c r="U18" i="14"/>
  <c r="T18" i="14"/>
  <c r="R18" i="14"/>
  <c r="Q18" i="14"/>
  <c r="P18" i="14"/>
  <c r="O18" i="14"/>
  <c r="N18" i="14"/>
  <c r="M18" i="14"/>
  <c r="J18" i="14"/>
  <c r="F18" i="14"/>
  <c r="W17" i="14"/>
  <c r="U17" i="14"/>
  <c r="T17" i="14"/>
  <c r="R17" i="14"/>
  <c r="Q17" i="14"/>
  <c r="P17" i="14"/>
  <c r="O17" i="14"/>
  <c r="N17" i="14"/>
  <c r="M17" i="14"/>
  <c r="J17" i="14"/>
  <c r="F17" i="14"/>
  <c r="W16" i="14"/>
  <c r="U16" i="14"/>
  <c r="T16" i="14"/>
  <c r="R16" i="14"/>
  <c r="Q16" i="14"/>
  <c r="P16" i="14"/>
  <c r="O16" i="14"/>
  <c r="N16" i="14"/>
  <c r="M16" i="14"/>
  <c r="J16" i="14"/>
  <c r="F16" i="14"/>
  <c r="W14" i="14"/>
  <c r="U14" i="14"/>
  <c r="T14" i="14"/>
  <c r="R14" i="14"/>
  <c r="Q14" i="14"/>
  <c r="P14" i="14"/>
  <c r="O14" i="14"/>
  <c r="N14" i="14"/>
  <c r="M14" i="14"/>
  <c r="J14" i="14"/>
  <c r="F14" i="14"/>
  <c r="W13" i="14"/>
  <c r="U13" i="14"/>
  <c r="T13" i="14"/>
  <c r="R13" i="14"/>
  <c r="Q13" i="14"/>
  <c r="P13" i="14"/>
  <c r="O13" i="14"/>
  <c r="N13" i="14"/>
  <c r="M13" i="14"/>
  <c r="J13" i="14"/>
  <c r="F13" i="14"/>
  <c r="W12" i="14"/>
  <c r="U12" i="14"/>
  <c r="T12" i="14"/>
  <c r="R12" i="14"/>
  <c r="Q12" i="14"/>
  <c r="P12" i="14"/>
  <c r="O12" i="14"/>
  <c r="N12" i="14"/>
  <c r="M12" i="14"/>
  <c r="J12" i="14"/>
  <c r="F12" i="14"/>
  <c r="W11" i="14"/>
  <c r="U11" i="14"/>
  <c r="T11" i="14"/>
  <c r="R11" i="14"/>
  <c r="Q11" i="14"/>
  <c r="P11" i="14"/>
  <c r="O11" i="14"/>
  <c r="N11" i="14"/>
  <c r="M11" i="14"/>
  <c r="J11" i="14"/>
  <c r="F11" i="14"/>
  <c r="W10" i="14"/>
  <c r="U10" i="14"/>
  <c r="T10" i="14"/>
  <c r="R10" i="14"/>
  <c r="Q10" i="14"/>
  <c r="P10" i="14"/>
  <c r="O10" i="14"/>
  <c r="N10" i="14"/>
  <c r="M10" i="14"/>
  <c r="J10" i="14"/>
  <c r="F10" i="14"/>
  <c r="W8" i="14"/>
  <c r="U8" i="14"/>
  <c r="T8" i="14"/>
  <c r="R8" i="14"/>
  <c r="Q8" i="14"/>
  <c r="P8" i="14"/>
  <c r="O8" i="14"/>
  <c r="N8" i="14"/>
  <c r="M8" i="14"/>
  <c r="J8" i="14"/>
  <c r="F8" i="14"/>
  <c r="W7" i="14"/>
  <c r="U7" i="14"/>
  <c r="T7" i="14"/>
  <c r="R7" i="14"/>
  <c r="Q7" i="14"/>
  <c r="P7" i="14"/>
  <c r="O7" i="14"/>
  <c r="N7" i="14"/>
  <c r="M7" i="14"/>
  <c r="J7" i="14"/>
  <c r="F7" i="14"/>
  <c r="W6" i="14"/>
  <c r="U6" i="14"/>
  <c r="T6" i="14"/>
  <c r="R6" i="14"/>
  <c r="Q6" i="14"/>
  <c r="P6" i="14"/>
  <c r="O6" i="14"/>
  <c r="N6" i="14"/>
  <c r="M6" i="14"/>
  <c r="J6" i="14"/>
  <c r="F6" i="14"/>
  <c r="F63" i="14" l="1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T92" i="14"/>
  <c r="P100" i="14"/>
  <c r="R100" i="14"/>
  <c r="U100" i="14"/>
  <c r="W100" i="14"/>
  <c r="Q106" i="14"/>
  <c r="T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T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T37" i="13"/>
  <c r="Q37" i="13"/>
  <c r="M37" i="13"/>
  <c r="E37" i="13"/>
  <c r="W77" i="13"/>
  <c r="U77" i="13"/>
  <c r="R77" i="13"/>
  <c r="P77" i="13"/>
  <c r="N77" i="13"/>
  <c r="L77" i="13"/>
  <c r="J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T117" i="13"/>
  <c r="Q117" i="13"/>
  <c r="M117" i="13"/>
  <c r="E117" i="13"/>
  <c r="W37" i="13"/>
  <c r="U37" i="13"/>
  <c r="R37" i="13"/>
  <c r="P37" i="13"/>
  <c r="N37" i="13"/>
  <c r="J37" i="13"/>
  <c r="F3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J119" i="13"/>
  <c r="F119" i="13"/>
  <c r="T79" i="13"/>
  <c r="N79" i="13"/>
  <c r="J79" i="13"/>
  <c r="F79" i="13"/>
  <c r="W119" i="13"/>
  <c r="Q119" i="13"/>
  <c r="M119" i="13"/>
  <c r="W79" i="13"/>
  <c r="Q79" i="13"/>
  <c r="M79" i="13"/>
  <c r="P119" i="13"/>
  <c r="L119" i="13"/>
  <c r="H11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T51" i="13"/>
  <c r="P51" i="13"/>
  <c r="N51" i="13"/>
  <c r="L51" i="13"/>
  <c r="J51" i="13"/>
  <c r="H51" i="13"/>
  <c r="F51" i="13"/>
  <c r="T38" i="13"/>
  <c r="P38" i="13"/>
  <c r="N38" i="13"/>
  <c r="L38" i="13"/>
  <c r="J38" i="13"/>
  <c r="H38" i="13"/>
  <c r="F38" i="13"/>
  <c r="T118" i="13"/>
  <c r="P118" i="13"/>
  <c r="N118" i="13"/>
  <c r="L118" i="13"/>
  <c r="J118" i="13"/>
  <c r="H118" i="13"/>
  <c r="F118" i="13"/>
  <c r="T116" i="13"/>
  <c r="P116" i="13"/>
  <c r="N116" i="13"/>
  <c r="L116" i="13"/>
  <c r="J116" i="13"/>
  <c r="H116" i="13"/>
  <c r="F116" i="13"/>
  <c r="T115" i="13"/>
  <c r="P115" i="13"/>
  <c r="N115" i="13"/>
  <c r="L115" i="13"/>
  <c r="J115" i="13"/>
  <c r="H115" i="13"/>
  <c r="F115" i="13"/>
  <c r="T91" i="13"/>
  <c r="P91" i="13"/>
  <c r="N91" i="13"/>
  <c r="L91" i="13"/>
  <c r="J91" i="13"/>
  <c r="H91" i="13"/>
  <c r="F91" i="13"/>
  <c r="T78" i="13"/>
  <c r="P78" i="13"/>
  <c r="N78" i="13"/>
  <c r="L78" i="13"/>
  <c r="J78" i="13"/>
  <c r="H78" i="13"/>
  <c r="F78" i="13"/>
  <c r="T76" i="13"/>
  <c r="P76" i="13"/>
  <c r="N76" i="13"/>
  <c r="L76" i="13"/>
  <c r="J76" i="13"/>
  <c r="H76" i="13"/>
  <c r="F76" i="13"/>
  <c r="T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J36" i="13"/>
  <c r="H36" i="13"/>
  <c r="F36" i="13"/>
  <c r="T35" i="13"/>
  <c r="P35" i="13"/>
  <c r="N35" i="13"/>
  <c r="L35" i="13"/>
  <c r="J35" i="13"/>
  <c r="H35" i="13"/>
  <c r="F35" i="13"/>
  <c r="T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V51" i="13" l="1"/>
  <c r="V38" i="13"/>
  <c r="V36" i="13"/>
  <c r="V37" i="13"/>
  <c r="V119" i="13"/>
  <c r="V79" i="13"/>
  <c r="V118" i="13"/>
  <c r="V116" i="13"/>
  <c r="V115" i="13"/>
  <c r="V91" i="13"/>
  <c r="V78" i="13"/>
  <c r="V76" i="13"/>
  <c r="V75" i="13"/>
  <c r="V35" i="13"/>
  <c r="V11" i="13"/>
  <c r="V117" i="13"/>
  <c r="V77" i="13"/>
  <c r="K117" i="13"/>
  <c r="K77" i="13"/>
  <c r="K51" i="13"/>
  <c r="K38" i="13"/>
  <c r="K37" i="13"/>
  <c r="K119" i="13"/>
  <c r="K36" i="13"/>
  <c r="K35" i="13"/>
  <c r="K11" i="13"/>
  <c r="K79" i="13"/>
  <c r="K118" i="13"/>
  <c r="K116" i="13"/>
  <c r="K115" i="13"/>
  <c r="K91" i="13"/>
  <c r="K78" i="13"/>
  <c r="K76" i="13"/>
  <c r="K75" i="13"/>
  <c r="I119" i="13"/>
  <c r="I79" i="13"/>
  <c r="I91" i="13"/>
  <c r="I11" i="13"/>
  <c r="I51" i="13"/>
  <c r="I118" i="13"/>
  <c r="I78" i="13"/>
  <c r="I37" i="13"/>
  <c r="I117" i="13"/>
  <c r="I77" i="13"/>
  <c r="I116" i="13"/>
  <c r="I76" i="13"/>
  <c r="I38" i="13"/>
  <c r="I36" i="13"/>
  <c r="I115" i="13"/>
  <c r="I75" i="13"/>
  <c r="I35" i="13"/>
  <c r="G117" i="13"/>
  <c r="G38" i="13"/>
  <c r="G118" i="13"/>
  <c r="G78" i="13"/>
  <c r="G79" i="13"/>
  <c r="G116" i="13"/>
  <c r="G91" i="13"/>
  <c r="G76" i="13"/>
  <c r="G36" i="13"/>
  <c r="G11" i="13"/>
  <c r="G75" i="13"/>
  <c r="G77" i="13"/>
  <c r="G119" i="13"/>
  <c r="G51" i="13"/>
  <c r="G35" i="13"/>
  <c r="G37" i="13"/>
  <c r="G115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37" i="13" l="1"/>
  <c r="D117" i="13"/>
  <c r="D119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U86" i="14"/>
  <c r="M86" i="14"/>
  <c r="F59" i="14" l="1"/>
  <c r="T59" i="14"/>
  <c r="N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V104" i="14" l="1"/>
  <c r="V99" i="14"/>
  <c r="V95" i="14"/>
  <c r="V87" i="14"/>
  <c r="V82" i="14"/>
  <c r="V77" i="14"/>
  <c r="V73" i="14"/>
  <c r="V108" i="14"/>
  <c r="V103" i="14"/>
  <c r="V98" i="14"/>
  <c r="V94" i="14"/>
  <c r="V85" i="14"/>
  <c r="V81" i="14"/>
  <c r="V76" i="14"/>
  <c r="V107" i="14"/>
  <c r="V102" i="14"/>
  <c r="V97" i="14"/>
  <c r="V93" i="14"/>
  <c r="V84" i="14"/>
  <c r="V79" i="14"/>
  <c r="V75" i="14"/>
  <c r="V105" i="14"/>
  <c r="V101" i="14"/>
  <c r="V96" i="14"/>
  <c r="V88" i="14"/>
  <c r="V83" i="14"/>
  <c r="V78" i="14"/>
  <c r="V74" i="14"/>
  <c r="K105" i="14"/>
  <c r="K101" i="14"/>
  <c r="K96" i="14"/>
  <c r="K88" i="14"/>
  <c r="K83" i="14"/>
  <c r="K78" i="14"/>
  <c r="K74" i="14"/>
  <c r="K104" i="14"/>
  <c r="K99" i="14"/>
  <c r="K95" i="14"/>
  <c r="K87" i="14"/>
  <c r="K82" i="14"/>
  <c r="K77" i="14"/>
  <c r="K73" i="14"/>
  <c r="K108" i="14"/>
  <c r="K103" i="14"/>
  <c r="K98" i="14"/>
  <c r="K94" i="14"/>
  <c r="K85" i="14"/>
  <c r="K81" i="14"/>
  <c r="K76" i="14"/>
  <c r="K107" i="14"/>
  <c r="K102" i="14"/>
  <c r="K97" i="14"/>
  <c r="K93" i="14"/>
  <c r="K84" i="14"/>
  <c r="K79" i="14"/>
  <c r="K75" i="14"/>
  <c r="I108" i="14"/>
  <c r="I103" i="14"/>
  <c r="I98" i="14"/>
  <c r="I94" i="14"/>
  <c r="I85" i="14"/>
  <c r="I81" i="14"/>
  <c r="I76" i="14"/>
  <c r="I107" i="14"/>
  <c r="I102" i="14"/>
  <c r="I97" i="14"/>
  <c r="I93" i="14"/>
  <c r="I84" i="14"/>
  <c r="I79" i="14"/>
  <c r="I75" i="14"/>
  <c r="I105" i="14"/>
  <c r="I101" i="14"/>
  <c r="I96" i="14"/>
  <c r="I88" i="14"/>
  <c r="I83" i="14"/>
  <c r="I78" i="14"/>
  <c r="I74" i="14"/>
  <c r="I104" i="14"/>
  <c r="I99" i="14"/>
  <c r="I95" i="14"/>
  <c r="I87" i="14"/>
  <c r="I82" i="14"/>
  <c r="I77" i="14"/>
  <c r="I73" i="14"/>
  <c r="G105" i="14"/>
  <c r="G101" i="14"/>
  <c r="G96" i="14"/>
  <c r="G88" i="14"/>
  <c r="G83" i="14"/>
  <c r="G78" i="14"/>
  <c r="G74" i="14"/>
  <c r="G104" i="14"/>
  <c r="G99" i="14"/>
  <c r="G95" i="14"/>
  <c r="G87" i="14"/>
  <c r="G82" i="14"/>
  <c r="G77" i="14"/>
  <c r="G73" i="14"/>
  <c r="G108" i="14"/>
  <c r="G103" i="14"/>
  <c r="G98" i="14"/>
  <c r="G94" i="14"/>
  <c r="G85" i="14"/>
  <c r="G81" i="14"/>
  <c r="G76" i="14"/>
  <c r="G107" i="14"/>
  <c r="G102" i="14"/>
  <c r="G97" i="14"/>
  <c r="G93" i="14"/>
  <c r="G84" i="14"/>
  <c r="G79" i="14"/>
  <c r="G75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V68" i="14"/>
  <c r="V67" i="14"/>
  <c r="V66" i="14"/>
  <c r="V65" i="14"/>
  <c r="V64" i="14"/>
  <c r="V62" i="14"/>
  <c r="V61" i="14"/>
  <c r="V60" i="14"/>
  <c r="V57" i="14"/>
  <c r="V56" i="14"/>
  <c r="V55" i="14"/>
  <c r="V54" i="14"/>
  <c r="V52" i="14"/>
  <c r="V50" i="14"/>
  <c r="V48" i="14"/>
  <c r="V47" i="14"/>
  <c r="V46" i="14"/>
  <c r="V45" i="14"/>
  <c r="V44" i="14"/>
  <c r="V43" i="14"/>
  <c r="V41" i="14"/>
  <c r="V40" i="14"/>
  <c r="V37" i="14"/>
  <c r="V36" i="14"/>
  <c r="V35" i="14"/>
  <c r="V34" i="14"/>
  <c r="V28" i="14"/>
  <c r="V26" i="14"/>
  <c r="V24" i="14"/>
  <c r="V21" i="14"/>
  <c r="V18" i="14"/>
  <c r="V32" i="14"/>
  <c r="V16" i="14"/>
  <c r="V14" i="14"/>
  <c r="V13" i="14"/>
  <c r="V12" i="14"/>
  <c r="V11" i="14"/>
  <c r="V10" i="14"/>
  <c r="V8" i="14"/>
  <c r="V7" i="14"/>
  <c r="V6" i="14"/>
  <c r="V31" i="14"/>
  <c r="V27" i="14"/>
  <c r="V25" i="14"/>
  <c r="V22" i="14"/>
  <c r="V20" i="14"/>
  <c r="V17" i="14"/>
  <c r="V29" i="14"/>
  <c r="K68" i="14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6" i="14"/>
  <c r="K45" i="14"/>
  <c r="K44" i="14"/>
  <c r="K43" i="14"/>
  <c r="K41" i="14"/>
  <c r="K40" i="14"/>
  <c r="K37" i="14"/>
  <c r="K36" i="14"/>
  <c r="K35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3" i="14"/>
  <c r="K11" i="14"/>
  <c r="K7" i="14"/>
  <c r="K6" i="14"/>
  <c r="K16" i="14"/>
  <c r="K14" i="14"/>
  <c r="K12" i="14"/>
  <c r="K10" i="14"/>
  <c r="K8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50" i="14"/>
  <c r="I48" i="14"/>
  <c r="I47" i="14"/>
  <c r="I46" i="14"/>
  <c r="I45" i="14"/>
  <c r="I44" i="14"/>
  <c r="I43" i="14"/>
  <c r="I41" i="14"/>
  <c r="I40" i="14"/>
  <c r="I37" i="14"/>
  <c r="I36" i="14"/>
  <c r="I35" i="14"/>
  <c r="I34" i="14"/>
  <c r="I32" i="14"/>
  <c r="I31" i="14"/>
  <c r="I29" i="14"/>
  <c r="I28" i="14"/>
  <c r="I27" i="14"/>
  <c r="I26" i="14"/>
  <c r="I25" i="14"/>
  <c r="I24" i="14"/>
  <c r="I22" i="14"/>
  <c r="I21" i="14"/>
  <c r="I20" i="14"/>
  <c r="I18" i="14"/>
  <c r="I17" i="14"/>
  <c r="I16" i="14"/>
  <c r="I14" i="14"/>
  <c r="I13" i="14"/>
  <c r="I12" i="14"/>
  <c r="I10" i="14"/>
  <c r="I8" i="14"/>
  <c r="I7" i="14"/>
  <c r="I11" i="14"/>
  <c r="I6" i="14"/>
  <c r="G68" i="14"/>
  <c r="G67" i="14"/>
  <c r="G66" i="14"/>
  <c r="G65" i="14"/>
  <c r="G64" i="14"/>
  <c r="G62" i="14"/>
  <c r="G61" i="14"/>
  <c r="G60" i="14"/>
  <c r="G57" i="14"/>
  <c r="G56" i="14"/>
  <c r="G55" i="14"/>
  <c r="G54" i="14"/>
  <c r="G52" i="14"/>
  <c r="G50" i="14"/>
  <c r="G49" i="14" s="1"/>
  <c r="G48" i="14"/>
  <c r="G47" i="14"/>
  <c r="G46" i="14"/>
  <c r="G45" i="14"/>
  <c r="G44" i="14"/>
  <c r="G43" i="14"/>
  <c r="G41" i="14"/>
  <c r="G40" i="14"/>
  <c r="G37" i="14"/>
  <c r="G36" i="14"/>
  <c r="G35" i="14"/>
  <c r="G31" i="14"/>
  <c r="G27" i="14"/>
  <c r="G25" i="14"/>
  <c r="G22" i="14"/>
  <c r="G20" i="14"/>
  <c r="G29" i="14"/>
  <c r="G17" i="14"/>
  <c r="G16" i="14"/>
  <c r="G14" i="14"/>
  <c r="G13" i="14"/>
  <c r="G12" i="14"/>
  <c r="G11" i="14"/>
  <c r="G10" i="14"/>
  <c r="G8" i="14"/>
  <c r="G7" i="14"/>
  <c r="G6" i="14"/>
  <c r="G34" i="14"/>
  <c r="G28" i="14"/>
  <c r="G26" i="14"/>
  <c r="G24" i="14"/>
  <c r="G21" i="14"/>
  <c r="G18" i="14"/>
  <c r="G32" i="14"/>
  <c r="E68" i="14"/>
  <c r="D68" i="14" s="1"/>
  <c r="E64" i="14"/>
  <c r="E57" i="14"/>
  <c r="E52" i="14"/>
  <c r="E46" i="14"/>
  <c r="D46" i="14" s="1"/>
  <c r="E41" i="14"/>
  <c r="E35" i="14"/>
  <c r="E29" i="14"/>
  <c r="E21" i="14"/>
  <c r="E22" i="14"/>
  <c r="E14" i="14"/>
  <c r="E10" i="14"/>
  <c r="E67" i="14"/>
  <c r="E62" i="14"/>
  <c r="D62" i="14" s="1"/>
  <c r="E56" i="14"/>
  <c r="E50" i="14"/>
  <c r="E49" i="14" s="1"/>
  <c r="E45" i="14"/>
  <c r="E40" i="14"/>
  <c r="E39" i="14" s="1"/>
  <c r="E34" i="14"/>
  <c r="E28" i="14"/>
  <c r="E18" i="14"/>
  <c r="E20" i="14"/>
  <c r="E13" i="14"/>
  <c r="E8" i="14"/>
  <c r="E66" i="14"/>
  <c r="E61" i="14"/>
  <c r="E55" i="14"/>
  <c r="D55" i="14" s="1"/>
  <c r="E48" i="14"/>
  <c r="D48" i="14" s="1"/>
  <c r="E44" i="14"/>
  <c r="E37" i="14"/>
  <c r="E32" i="14"/>
  <c r="E26" i="14"/>
  <c r="D26" i="14" s="1"/>
  <c r="E27" i="14"/>
  <c r="E17" i="14"/>
  <c r="E12" i="14"/>
  <c r="E7" i="14"/>
  <c r="E65" i="14"/>
  <c r="E60" i="14"/>
  <c r="E54" i="14"/>
  <c r="E47" i="14"/>
  <c r="D47" i="14" s="1"/>
  <c r="E43" i="14"/>
  <c r="E36" i="14"/>
  <c r="E31" i="14"/>
  <c r="E30" i="14" s="1"/>
  <c r="E24" i="14"/>
  <c r="E25" i="14"/>
  <c r="E16" i="14"/>
  <c r="E11" i="14"/>
  <c r="E6" i="14"/>
  <c r="S106" i="14"/>
  <c r="S51" i="14"/>
  <c r="S49" i="14"/>
  <c r="S39" i="14"/>
  <c r="L86" i="14"/>
  <c r="L72" i="14"/>
  <c r="L51" i="14"/>
  <c r="N86" i="14"/>
  <c r="D83" i="14" l="1"/>
  <c r="D20" i="14"/>
  <c r="D108" i="14"/>
  <c r="D102" i="14"/>
  <c r="D75" i="14"/>
  <c r="I106" i="14"/>
  <c r="D35" i="14"/>
  <c r="D57" i="14"/>
  <c r="D6" i="14"/>
  <c r="D41" i="14"/>
  <c r="D29" i="14"/>
  <c r="D37" i="14"/>
  <c r="D61" i="14"/>
  <c r="D22" i="14"/>
  <c r="D66" i="14"/>
  <c r="D95" i="14"/>
  <c r="D103" i="14"/>
  <c r="D85" i="14"/>
  <c r="D54" i="14"/>
  <c r="D32" i="14"/>
  <c r="D25" i="14"/>
  <c r="D65" i="14"/>
  <c r="D44" i="14"/>
  <c r="E63" i="14"/>
  <c r="D45" i="14"/>
  <c r="D67" i="14"/>
  <c r="K86" i="14"/>
  <c r="V106" i="14"/>
  <c r="D16" i="14"/>
  <c r="D60" i="14"/>
  <c r="D21" i="14"/>
  <c r="D56" i="14"/>
  <c r="D18" i="14"/>
  <c r="D28" i="14"/>
  <c r="G106" i="14"/>
  <c r="K106" i="14"/>
  <c r="D36" i="14"/>
  <c r="D17" i="14"/>
  <c r="G9" i="14"/>
  <c r="D31" i="14"/>
  <c r="D27" i="14"/>
  <c r="K92" i="14"/>
  <c r="G86" i="14"/>
  <c r="G100" i="14"/>
  <c r="E42" i="14"/>
  <c r="G59" i="14"/>
  <c r="I59" i="14"/>
  <c r="K59" i="14"/>
  <c r="V59" i="14"/>
  <c r="E100" i="14"/>
  <c r="E106" i="14"/>
  <c r="I100" i="14"/>
  <c r="V86" i="14"/>
  <c r="D43" i="14"/>
  <c r="E33" i="14"/>
  <c r="E92" i="14"/>
  <c r="I92" i="14"/>
  <c r="V100" i="14"/>
  <c r="K100" i="14"/>
  <c r="V92" i="14"/>
  <c r="G92" i="14"/>
  <c r="I86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<sst xmlns="http://schemas.openxmlformats.org/spreadsheetml/2006/main" count="7575" uniqueCount="3503">
  <si>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</si>
  <si>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</si>
  <si>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</si>
  <si>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</si>
  <si>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</si>
  <si>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</si>
  <si>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</si>
  <si>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</si>
  <si>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</si>
  <si>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</si>
  <si>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</si>
  <si>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</si>
  <si>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</si>
  <si>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</si>
  <si>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</si>
  <si>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</si>
  <si>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</si>
  <si>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</si>
  <si>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</si>
  <si>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</si>
  <si>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</si>
  <si>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</si>
  <si>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</si>
  <si>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</si>
  <si>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</si>
  <si>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</si>
  <si>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</si>
  <si>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</si>
  <si>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</si>
  <si>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</si>
  <si>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</si>
  <si>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</si>
  <si>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</si>
  <si>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</si>
  <si>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</si>
  <si>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</si>
  <si>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</si>
  <si>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</si>
  <si>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</si>
  <si>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</si>
  <si>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</si>
  <si>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</si>
  <si>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</si>
  <si>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</si>
  <si>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</si>
  <si>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</si>
  <si>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</si>
  <si>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</si>
  <si>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</si>
  <si>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</si>
  <si>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</si>
  <si>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</si>
  <si>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</si>
  <si>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</si>
  <si>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</si>
  <si>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</si>
  <si>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</si>
  <si>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</si>
  <si>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</si>
  <si>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</si>
  <si>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</si>
  <si>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</si>
  <si>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</si>
  <si>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</si>
  <si>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</si>
  <si>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</si>
  <si>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</si>
  <si>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</si>
  <si>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</si>
  <si>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</si>
  <si>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</si>
  <si>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</si>
  <si>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</si>
  <si>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</si>
  <si>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</si>
  <si>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</si>
  <si>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</si>
  <si>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</si>
  <si>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</si>
  <si>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</si>
  <si>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</si>
  <si>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</si>
  <si>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</si>
  <si>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</si>
  <si>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</si>
  <si>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</si>
  <si>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</si>
  <si>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</si>
  <si>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</si>
  <si>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</si>
  <si>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</si>
  <si>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</si>
  <si>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</si>
  <si>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</si>
  <si>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</si>
  <si>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</si>
  <si>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</si>
  <si>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</si>
  <si>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</si>
  <si>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</si>
  <si>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</si>
  <si>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</si>
  <si>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</si>
  <si>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</si>
  <si>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</si>
  <si>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</si>
  <si>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</si>
  <si>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</si>
  <si>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</si>
  <si>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</si>
  <si>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</si>
  <si>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</si>
  <si>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</si>
  <si>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</si>
  <si>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</si>
  <si>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</si>
  <si>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</si>
  <si>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</si>
  <si>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</si>
  <si>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</si>
  <si>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</si>
  <si>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</si>
  <si>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</si>
  <si>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</si>
  <si>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</si>
  <si>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</si>
  <si>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</si>
  <si>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</si>
  <si>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</si>
  <si>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</si>
  <si>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</si>
  <si>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</si>
  <si>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</si>
  <si>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</si>
  <si>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</si>
  <si>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</si>
  <si>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</si>
  <si>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</si>
  <si>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</si>
  <si>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</si>
  <si>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</si>
  <si>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</si>
  <si>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</si>
  <si>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</si>
  <si>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</si>
  <si>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</si>
  <si>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</si>
  <si>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</si>
  <si>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</si>
  <si>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</si>
  <si>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</si>
  <si>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</si>
  <si>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</si>
  <si>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</si>
  <si>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</si>
  <si>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</si>
  <si>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</si>
  <si>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</si>
  <si>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</si>
  <si>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</si>
  <si>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</si>
  <si>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</si>
  <si>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</si>
  <si>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</si>
  <si>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</si>
  <si>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</si>
  <si>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</si>
  <si>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</si>
  <si>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</si>
  <si>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</si>
  <si>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</si>
  <si>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</si>
  <si>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</si>
  <si>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</si>
  <si>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</si>
  <si>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</si>
  <si>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</si>
  <si>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</si>
  <si>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</si>
  <si>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</si>
  <si>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</si>
  <si>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</si>
  <si>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</si>
  <si>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</si>
  <si>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</si>
  <si>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</si>
  <si>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</si>
  <si>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</si>
  <si>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</si>
  <si>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</si>
  <si>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</si>
  <si>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</si>
  <si>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</si>
  <si>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</si>
  <si>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</si>
  <si>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</si>
  <si>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</si>
  <si>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</si>
  <si>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</si>
  <si>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</si>
  <si>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</si>
  <si>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</si>
  <si>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</si>
  <si>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</si>
  <si>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</si>
  <si>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</si>
  <si>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</si>
  <si>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</si>
  <si>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</si>
  <si>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</si>
  <si>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</si>
  <si>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</si>
  <si>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</si>
  <si>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</si>
  <si>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</si>
  <si>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</si>
  <si>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</si>
  <si>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</si>
  <si>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</si>
  <si>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</si>
  <si>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</si>
  <si>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</si>
  <si>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</si>
  <si>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</si>
  <si>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</si>
  <si>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</si>
  <si>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</si>
  <si>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</si>
  <si>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</si>
  <si>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</si>
  <si>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</si>
  <si>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</si>
  <si>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</si>
  <si>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</si>
  <si>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</si>
  <si>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</si>
  <si>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</si>
  <si>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</si>
  <si>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</si>
  <si>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</si>
  <si>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</si>
  <si>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</si>
  <si>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</si>
  <si>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</si>
  <si>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</si>
  <si>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</si>
  <si>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</si>
  <si>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</si>
  <si>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</si>
  <si>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</si>
  <si>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</si>
  <si>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</si>
  <si>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</si>
  <si>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</si>
  <si>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</si>
  <si>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</si>
  <si>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</si>
  <si>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</si>
  <si>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</si>
  <si>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</si>
  <si>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</si>
  <si>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</si>
  <si>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</si>
  <si>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</si>
  <si>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</si>
  <si>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</si>
  <si>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</si>
  <si>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</si>
  <si>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</si>
  <si>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</si>
  <si>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</si>
  <si>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</si>
  <si>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</si>
  <si>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</si>
  <si>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</si>
  <si>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</si>
  <si>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</si>
  <si>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</si>
  <si>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</si>
  <si>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</si>
  <si>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</si>
  <si>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</si>
  <si>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</si>
  <si>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</si>
  <si>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</si>
  <si>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</si>
  <si>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</si>
  <si>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</si>
  <si>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</si>
  <si>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</si>
  <si>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</si>
  <si>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</si>
  <si>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</si>
  <si>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</si>
  <si>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</si>
  <si>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</si>
  <si>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</si>
  <si>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</si>
  <si>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</si>
  <si>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</si>
  <si>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</si>
  <si>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</si>
  <si>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</si>
  <si>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</si>
  <si>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</si>
  <si>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</si>
  <si>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</si>
  <si>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</si>
  <si>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</si>
  <si>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</si>
  <si>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</si>
  <si>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</si>
  <si>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</si>
  <si>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</si>
  <si>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</si>
  <si>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</si>
  <si>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</si>
  <si>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</si>
  <si>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</si>
  <si>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</si>
  <si>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</si>
  <si>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</si>
  <si>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</si>
  <si>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</si>
  <si>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</si>
  <si>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</si>
  <si>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</si>
  <si>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</si>
  <si>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</si>
  <si>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</si>
  <si>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</si>
  <si>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</si>
  <si>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</si>
  <si>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</si>
  <si>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</si>
  <si>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</si>
  <si>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</si>
  <si>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</si>
  <si>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</si>
  <si>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</si>
  <si>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</si>
  <si>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</si>
  <si>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</si>
  <si>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</si>
  <si>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</si>
  <si>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</si>
  <si>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</si>
  <si>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</si>
  <si>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</si>
  <si>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</si>
  <si>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</si>
  <si>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</si>
  <si>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</si>
  <si>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</si>
  <si>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</si>
  <si>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</si>
  <si>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</si>
  <si>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</si>
  <si>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</si>
  <si>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</si>
  <si>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</si>
  <si>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</si>
  <si>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</si>
  <si>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</si>
  <si>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</si>
  <si>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</si>
  <si>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</si>
  <si>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</si>
  <si>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</si>
  <si>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</si>
  <si>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</si>
  <si>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</si>
  <si>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</si>
  <si>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</si>
  <si>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</si>
  <si>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</si>
  <si>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</si>
  <si>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</si>
  <si>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</si>
  <si>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</si>
  <si>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</si>
  <si>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</si>
  <si>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</si>
  <si>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</si>
  <si>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</si>
  <si>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</si>
  <si>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</si>
  <si>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</si>
  <si>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</si>
  <si>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</si>
  <si>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</si>
  <si>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</si>
  <si>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</si>
  <si>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</si>
  <si>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</si>
  <si>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</si>
  <si>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</si>
  <si>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</si>
  <si>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</si>
  <si>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</si>
  <si>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</si>
  <si>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</si>
  <si>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</si>
  <si>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</si>
  <si>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</si>
  <si>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</si>
  <si>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</si>
  <si>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</si>
  <si>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</si>
  <si>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</si>
  <si>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</si>
  <si>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</si>
  <si>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</si>
  <si>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</si>
  <si>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</si>
  <si>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</si>
  <si>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</si>
  <si>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</si>
  <si>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</si>
  <si>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</si>
  <si>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</si>
  <si>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</si>
  <si>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</si>
  <si>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</si>
  <si>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</si>
  <si>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</si>
  <si>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</si>
  <si>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</si>
  <si>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</si>
  <si>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</si>
  <si>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</si>
  <si>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</si>
  <si>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</si>
  <si>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</si>
  <si>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</si>
  <si>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</si>
  <si>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</si>
  <si>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</si>
  <si>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</si>
  <si>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</si>
  <si>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</si>
  <si>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</si>
  <si>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</si>
  <si>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</si>
  <si>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</si>
  <si>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</si>
  <si>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</si>
  <si>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</si>
  <si>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</si>
  <si>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</si>
  <si>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</si>
  <si>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</si>
  <si>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</si>
  <si>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</si>
  <si>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</si>
  <si>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</si>
  <si>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</si>
  <si>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</si>
  <si>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</si>
  <si>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</si>
  <si>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</si>
  <si>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</si>
  <si>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</si>
  <si>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</si>
  <si>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</si>
  <si>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</si>
  <si>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</si>
  <si>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</si>
  <si>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</si>
  <si>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</si>
  <si>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</si>
  <si>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</si>
  <si>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</si>
  <si>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</si>
  <si>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</si>
  <si>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</si>
  <si>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</si>
  <si>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</si>
  <si>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</si>
  <si>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</si>
  <si>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</si>
  <si>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</si>
  <si>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</si>
  <si>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</si>
  <si>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</si>
  <si>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</si>
  <si>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</si>
  <si>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</si>
  <si>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</si>
  <si>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</si>
  <si>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</si>
  <si>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</si>
  <si>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</si>
  <si>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</si>
  <si>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</si>
  <si>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</si>
  <si>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</si>
  <si>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</si>
  <si>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</si>
  <si>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</si>
  <si>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</si>
  <si>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</si>
  <si>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</si>
  <si>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</si>
  <si>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</si>
  <si>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</si>
  <si>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</si>
  <si>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</si>
  <si>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</si>
  <si>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</si>
  <si>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</si>
  <si>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</si>
  <si>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</si>
  <si>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</si>
  <si>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</si>
  <si>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</si>
  <si>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</si>
  <si>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</si>
  <si>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</si>
  <si>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</si>
  <si>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</si>
  <si>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</si>
  <si>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</si>
  <si>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</si>
  <si>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</si>
  <si>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</si>
  <si>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</si>
  <si>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</si>
  <si>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</si>
  <si>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</si>
  <si>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</si>
  <si>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</si>
  <si>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</si>
  <si>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</si>
  <si>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</si>
  <si>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</si>
  <si>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</si>
  <si>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</si>
  <si>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</si>
  <si>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</si>
  <si>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</si>
  <si>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</si>
  <si>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</si>
  <si>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</si>
  <si>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</si>
  <si>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</si>
  <si>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</si>
  <si>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</si>
  <si>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</si>
  <si>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</si>
  <si>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</si>
  <si>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</si>
  <si>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</si>
  <si>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</si>
  <si>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</si>
  <si>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</si>
  <si>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</si>
  <si>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</si>
  <si>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</si>
  <si>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</si>
  <si>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</si>
  <si>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</si>
  <si>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</si>
  <si>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</si>
  <si>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</si>
  <si>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</si>
  <si>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</si>
  <si>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</si>
  <si>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</si>
  <si>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</si>
  <si>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</si>
  <si>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</si>
  <si>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</si>
  <si>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</si>
  <si>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</si>
  <si>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</si>
  <si>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</si>
  <si>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</si>
  <si>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</si>
  <si>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</si>
  <si>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</si>
  <si>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</si>
  <si>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</si>
  <si>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</si>
  <si>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</si>
  <si>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</si>
  <si>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</si>
  <si>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</si>
  <si>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</si>
  <si>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</si>
  <si>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</si>
  <si>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</si>
  <si>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</si>
  <si>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</si>
  <si>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</si>
  <si>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</si>
  <si>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</si>
  <si>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</si>
  <si>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</si>
  <si>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</si>
  <si>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</si>
  <si>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</si>
  <si>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</si>
  <si>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</si>
  <si>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</si>
  <si>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</si>
  <si>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</si>
  <si>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</si>
  <si>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</si>
  <si>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</si>
  <si>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</si>
  <si>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</si>
  <si>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</si>
  <si>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</si>
  <si>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</si>
  <si>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</si>
  <si>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</si>
  <si>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</si>
  <si>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</si>
  <si>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</si>
  <si>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</si>
  <si>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</si>
  <si>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</si>
  <si>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</si>
  <si>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</si>
  <si>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</si>
  <si>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</si>
  <si>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</si>
  <si>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</si>
  <si>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</si>
  <si>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</si>
  <si>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</si>
  <si>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</si>
  <si>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</si>
  <si>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</si>
  <si>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</si>
  <si>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</si>
  <si>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</si>
  <si>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</si>
  <si>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</si>
  <si>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</si>
  <si>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</si>
  <si>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</si>
  <si>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</si>
  <si>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</si>
  <si>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</si>
  <si>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</si>
  <si>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</si>
  <si>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</si>
  <si>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</si>
  <si>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</si>
  <si>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</si>
  <si>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</si>
  <si>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</si>
  <si>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</si>
  <si>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</si>
  <si>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</si>
  <si>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</si>
  <si>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</si>
  <si>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</si>
  <si>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</si>
  <si>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</si>
  <si>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</si>
  <si>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</si>
  <si>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</si>
  <si>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</si>
  <si>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</si>
  <si>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</si>
  <si>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</si>
  <si>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</si>
  <si>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</si>
  <si>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</si>
  <si>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</si>
  <si>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</si>
  <si>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</si>
  <si>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</si>
  <si>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</si>
  <si>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</si>
  <si>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</si>
  <si>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</si>
  <si>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</si>
  <si>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</si>
  <si>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</si>
  <si>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</si>
  <si>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</si>
  <si>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</si>
  <si>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</si>
  <si>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</si>
  <si>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</si>
  <si>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</si>
  <si>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</si>
  <si>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</si>
  <si>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</si>
  <si>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</si>
  <si>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</si>
  <si>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</si>
  <si>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</si>
  <si>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</si>
  <si>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</si>
  <si>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</si>
  <si>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</si>
  <si>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</si>
  <si>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</si>
  <si>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</si>
  <si>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</si>
  <si>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</si>
  <si>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</si>
  <si>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</si>
  <si>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</si>
  <si>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</si>
  <si>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</si>
  <si>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</si>
  <si>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</si>
  <si>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</si>
  <si>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</si>
  <si>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</si>
  <si>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</si>
  <si>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</si>
  <si>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</si>
  <si>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</si>
  <si>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</si>
  <si>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</si>
  <si>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</si>
  <si>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</si>
  <si>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</si>
  <si>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</si>
  <si>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</si>
  <si>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</si>
  <si>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</si>
  <si>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</si>
  <si>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</si>
  <si>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</si>
  <si>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</si>
  <si>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</si>
  <si>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</si>
  <si>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</si>
  <si>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</si>
  <si>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</si>
  <si>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</si>
  <si>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</si>
  <si>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</si>
  <si>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</si>
  <si>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</si>
  <si>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</si>
  <si>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</si>
  <si>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</si>
  <si>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</si>
  <si>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</si>
  <si>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</si>
  <si>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</si>
  <si>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</si>
  <si>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</si>
  <si>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</si>
  <si>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</si>
  <si>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</si>
  <si>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</si>
  <si>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</si>
  <si>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</si>
  <si>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</si>
  <si>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</si>
  <si>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</si>
  <si>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</si>
  <si>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</si>
  <si>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</si>
  <si>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</si>
  <si>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</si>
  <si>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</si>
  <si>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</si>
  <si>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</si>
  <si>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</si>
  <si>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</si>
  <si>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</si>
  <si>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</si>
  <si>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</si>
  <si>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</si>
  <si>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</si>
  <si>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</si>
  <si>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</si>
  <si>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</si>
  <si>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</si>
  <si>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</si>
  <si>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</si>
  <si>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</si>
  <si>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</si>
  <si>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</si>
  <si>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</si>
  <si>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</si>
  <si>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</si>
  <si>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</si>
  <si>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</si>
  <si>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</si>
  <si>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</si>
  <si>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</si>
  <si>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</si>
  <si>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</si>
  <si>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</si>
  <si>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</si>
  <si>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</si>
  <si>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</si>
  <si>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</si>
  <si>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</si>
  <si>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</si>
  <si>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</si>
  <si>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</si>
  <si>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</si>
  <si>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</si>
  <si>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</si>
  <si>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</si>
  <si>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</si>
  <si>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</si>
  <si>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</si>
  <si>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</si>
  <si>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</si>
  <si>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</si>
  <si>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</si>
  <si>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</si>
  <si>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</si>
  <si>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</si>
  <si>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</si>
  <si>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</si>
  <si>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</si>
  <si>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</si>
  <si>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</si>
  <si>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</si>
  <si>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</si>
  <si>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</si>
  <si>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</si>
  <si>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</si>
  <si>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</si>
  <si>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</si>
  <si>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</si>
  <si>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</si>
  <si>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</si>
  <si>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</si>
  <si>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</si>
  <si>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</si>
  <si>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</si>
  <si>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</si>
  <si>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</si>
  <si>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</si>
  <si>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</si>
  <si>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</si>
  <si>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</si>
  <si>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</si>
  <si>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</si>
  <si>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</si>
  <si>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</si>
  <si>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</si>
  <si>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</si>
  <si>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</si>
  <si>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</si>
  <si>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</si>
  <si>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</si>
  <si>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</si>
  <si>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</si>
  <si>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</si>
  <si>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</si>
  <si>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</si>
  <si>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</si>
  <si>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</si>
  <si>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</si>
  <si>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</si>
  <si>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</si>
  <si>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</si>
  <si>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</si>
  <si>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</si>
  <si>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</si>
  <si>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</si>
  <si>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</si>
  <si>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</si>
  <si>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</si>
  <si>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</si>
  <si>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</si>
  <si>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</si>
  <si>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</si>
  <si>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</si>
  <si>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</si>
  <si>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</si>
  <si>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</si>
  <si>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</si>
  <si>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</si>
  <si>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</si>
  <si>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</si>
  <si>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</si>
  <si>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</si>
  <si>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</si>
  <si>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</si>
  <si>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</si>
  <si>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</si>
  <si>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</si>
  <si>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</si>
  <si>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</si>
  <si>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</si>
  <si>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</si>
  <si>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</si>
  <si>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</si>
  <si>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</si>
  <si>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</si>
  <si>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</si>
  <si>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</si>
  <si>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</si>
  <si>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</si>
  <si>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</si>
  <si>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</si>
  <si>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</si>
  <si>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</si>
  <si>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</si>
  <si>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</si>
  <si>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</si>
  <si>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</si>
  <si>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</si>
  <si>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</si>
  <si>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</si>
  <si>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</si>
  <si>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</si>
  <si>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</si>
  <si>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</si>
  <si>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</si>
  <si>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</si>
  <si>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</si>
  <si>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</si>
  <si>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</si>
  <si>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</si>
  <si>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</si>
  <si>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</si>
  <si>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</si>
  <si>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</si>
  <si>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</si>
  <si>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</si>
  <si>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</si>
  <si>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</si>
  <si>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</si>
  <si>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</si>
  <si>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</si>
  <si>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</si>
  <si>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</si>
  <si>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</si>
  <si>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</si>
  <si>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</si>
  <si>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</si>
  <si>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</si>
  <si>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</si>
  <si>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</si>
  <si>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</si>
  <si>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</si>
  <si>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</si>
  <si>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</si>
  <si>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</si>
  <si>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</si>
  <si>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</si>
  <si>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</si>
  <si>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</si>
  <si>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</si>
  <si>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</si>
  <si>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</si>
  <si>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</si>
  <si>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</si>
  <si>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</si>
  <si>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</si>
  <si>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</si>
  <si>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</si>
  <si>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</si>
  <si>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</si>
  <si>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</si>
  <si>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</si>
  <si>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</si>
  <si>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</si>
  <si>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</si>
  <si>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</si>
  <si>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</si>
  <si>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</si>
  <si>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</si>
  <si>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</si>
  <si>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</si>
  <si>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</si>
  <si>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</si>
  <si>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</si>
  <si>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</si>
  <si>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</si>
  <si>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</si>
  <si>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</si>
  <si>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</si>
  <si>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</si>
  <si>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</si>
  <si>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</si>
  <si>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</si>
  <si>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</si>
  <si>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</si>
  <si>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</si>
  <si>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</si>
  <si>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</si>
  <si>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</si>
  <si>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</si>
  <si>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</si>
  <si>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</si>
  <si>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</si>
  <si>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</si>
  <si>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</si>
  <si>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</si>
  <si>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</si>
  <si>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</si>
  <si>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</si>
  <si>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</si>
  <si>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</si>
  <si>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</si>
  <si>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</si>
  <si>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</si>
  <si>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</si>
  <si>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</si>
  <si>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</si>
  <si>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</si>
  <si>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</si>
  <si>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</si>
  <si>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</si>
  <si>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</si>
  <si>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</si>
  <si>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</si>
  <si>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</si>
  <si>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</si>
  <si>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</si>
  <si>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</si>
  <si>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</si>
  <si>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</si>
  <si>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</si>
  <si>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</si>
  <si>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</si>
  <si>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</si>
  <si>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</si>
  <si>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</si>
  <si>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</si>
  <si>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</si>
  <si>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</si>
  <si>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</si>
  <si>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</si>
  <si>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</si>
  <si>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</si>
  <si>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</si>
  <si>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</si>
  <si>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</si>
  <si>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</si>
  <si>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</si>
  <si>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</si>
  <si>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</si>
  <si>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</si>
  <si>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</si>
  <si>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</si>
  <si>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</si>
  <si>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</si>
  <si>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</si>
  <si>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</si>
  <si>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</si>
  <si>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</si>
  <si>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</si>
  <si>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</si>
  <si>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</si>
  <si>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</si>
  <si>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</si>
  <si>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</si>
  <si>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</si>
  <si>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</si>
  <si>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</si>
  <si>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</si>
  <si>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</si>
  <si>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</si>
  <si>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</si>
  <si>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</si>
  <si>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</si>
  <si>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</si>
  <si>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</si>
  <si>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</si>
  <si>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</si>
  <si>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</si>
  <si>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</si>
  <si>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</si>
  <si>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</si>
  <si>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</si>
  <si>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</si>
  <si>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</si>
  <si>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</si>
  <si>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</si>
  <si>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</si>
  <si>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</si>
  <si>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</si>
  <si>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</si>
  <si>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</si>
  <si>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</si>
  <si>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</si>
  <si>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</si>
  <si>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</si>
  <si>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</si>
  <si>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</si>
  <si>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</si>
  <si>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</si>
  <si>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</si>
  <si>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</si>
  <si>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</si>
  <si>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</si>
  <si>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</si>
  <si>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</si>
  <si>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</si>
  <si>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</si>
  <si>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</si>
  <si>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</si>
  <si>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</si>
  <si>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</si>
  <si>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</si>
  <si>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</si>
  <si>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</si>
  <si>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</si>
  <si>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</si>
  <si>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</si>
  <si>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</si>
  <si>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</si>
  <si>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</si>
  <si>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</si>
  <si>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</si>
  <si>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</si>
  <si>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</si>
  <si>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</si>
  <si>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</si>
  <si>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</si>
  <si>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</si>
  <si>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</si>
  <si>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</si>
  <si>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</si>
  <si>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</si>
  <si>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</si>
  <si>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</si>
  <si>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</si>
  <si>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</si>
  <si>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</si>
  <si>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</si>
  <si>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</si>
  <si>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</si>
  <si>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</si>
  <si>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</si>
  <si>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</si>
  <si>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</si>
  <si>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</si>
  <si>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</si>
  <si>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</si>
  <si>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</si>
  <si>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</si>
  <si>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</si>
  <si>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</si>
  <si>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</si>
  <si>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</si>
  <si>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</si>
  <si>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</si>
  <si>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</si>
  <si>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</si>
  <si>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</si>
  <si>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</si>
  <si>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</si>
  <si>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</si>
  <si>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</si>
  <si>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</si>
  <si>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</si>
  <si>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</si>
  <si>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</si>
  <si>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</si>
  <si>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</si>
  <si>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</si>
  <si>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</si>
  <si>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</si>
  <si>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</si>
  <si>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</si>
  <si>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</si>
  <si>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</si>
  <si>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</si>
  <si>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</si>
  <si>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</si>
  <si>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</si>
  <si>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</si>
  <si>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</si>
  <si>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</si>
  <si>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</si>
  <si>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</si>
  <si>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</si>
  <si>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</si>
  <si>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</si>
  <si>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</si>
  <si>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</si>
  <si>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</si>
  <si>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</si>
  <si>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</si>
  <si>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</si>
  <si>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</si>
  <si>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</si>
  <si>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</si>
  <si>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</si>
  <si>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</si>
  <si>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</si>
  <si>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</si>
  <si>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</si>
  <si>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</si>
  <si>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</si>
  <si>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</si>
  <si>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</si>
  <si>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</si>
  <si>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</si>
  <si>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</si>
  <si>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</si>
  <si>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</si>
  <si>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</si>
  <si>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</si>
  <si>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</si>
  <si>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</si>
  <si>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</si>
  <si>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</si>
  <si>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</si>
  <si>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</si>
  <si>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</si>
  <si>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</si>
  <si>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</si>
  <si>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</si>
  <si>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</si>
  <si>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</si>
  <si>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</si>
  <si>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</si>
  <si>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</si>
  <si>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</si>
  <si>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</si>
  <si>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</si>
  <si>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</si>
  <si>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</si>
  <si>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</si>
  <si>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</si>
  <si>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</si>
  <si>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</si>
  <si>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</si>
  <si>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</si>
  <si>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</si>
  <si>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</si>
  <si>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</si>
  <si>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</si>
  <si>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</si>
  <si>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</si>
  <si>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</si>
  <si>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</si>
  <si>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</si>
  <si>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</si>
  <si>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</si>
  <si>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</si>
  <si>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</si>
  <si>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</si>
  <si>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</si>
  <si>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</si>
  <si>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</si>
  <si>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</si>
  <si>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</si>
  <si>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</si>
  <si>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</si>
  <si>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</si>
  <si>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</si>
  <si>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</si>
  <si>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</si>
  <si>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</si>
  <si>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</si>
  <si>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</si>
  <si>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</si>
  <si>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</si>
  <si>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</si>
  <si>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</si>
  <si>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</si>
  <si>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</si>
  <si>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</si>
  <si>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</si>
  <si>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</si>
  <si>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</si>
  <si>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</si>
  <si>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</si>
  <si>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</si>
  <si>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</si>
  <si>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</si>
  <si>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</si>
  <si>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</si>
  <si>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</si>
  <si>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</si>
  <si>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</si>
  <si>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</si>
  <si>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</si>
  <si>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</si>
  <si>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</si>
  <si>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</si>
  <si>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</si>
  <si>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</si>
  <si>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</si>
  <si>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</si>
  <si>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</si>
  <si>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</si>
  <si>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</si>
  <si>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</si>
  <si>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</si>
  <si>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</si>
  <si>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</si>
  <si>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</si>
  <si>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</si>
  <si>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</si>
  <si>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</si>
  <si>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</si>
  <si>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</si>
  <si>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</si>
  <si>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</si>
  <si>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</si>
  <si>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</si>
  <si>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</si>
  <si>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</si>
  <si>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</si>
  <si>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</si>
  <si>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</si>
  <si>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</si>
  <si>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</si>
  <si>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</si>
  <si>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</si>
  <si>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</si>
  <si>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</si>
  <si>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</si>
  <si>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</si>
  <si>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</si>
  <si>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</si>
  <si>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</si>
  <si>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</si>
  <si>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</si>
  <si>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</si>
  <si>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</si>
  <si>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</si>
  <si>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</si>
  <si>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</si>
  <si>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</si>
  <si>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</si>
  <si>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</si>
  <si>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</si>
  <si>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</si>
  <si>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</si>
  <si>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</si>
  <si>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</si>
  <si>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</si>
  <si>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</si>
  <si>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</si>
  <si>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</si>
  <si>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</si>
  <si>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</si>
  <si>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</si>
  <si>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</si>
  <si>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</si>
  <si>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</si>
  <si>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</si>
  <si>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</si>
  <si>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</si>
  <si>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</si>
  <si>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</si>
  <si>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</si>
  <si>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</si>
  <si>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</si>
  <si>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</si>
  <si>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</si>
  <si>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</si>
  <si>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</si>
  <si>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</si>
  <si>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</si>
  <si>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</si>
  <si>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</si>
  <si>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</si>
  <si>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</si>
  <si>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</si>
  <si>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</si>
  <si>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</si>
  <si>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</si>
  <si>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</si>
  <si>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</si>
  <si>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</si>
  <si>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</si>
  <si>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</si>
  <si>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</si>
  <si>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</si>
  <si>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</si>
  <si>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</si>
  <si>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</si>
  <si>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</si>
  <si>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</si>
  <si>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</si>
  <si>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</si>
  <si>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</si>
  <si>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</si>
  <si>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</si>
  <si>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</si>
  <si>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</si>
  <si>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</si>
  <si>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</si>
  <si>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</si>
  <si>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</si>
  <si>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</si>
  <si>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</si>
  <si>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</si>
  <si>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</si>
  <si>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</si>
  <si>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</si>
  <si>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</si>
  <si>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</si>
  <si>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</si>
  <si>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</si>
  <si>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</si>
  <si>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</si>
  <si>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</si>
  <si>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</si>
  <si>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</si>
  <si>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</si>
  <si>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</si>
  <si>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</si>
  <si>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</si>
  <si>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</si>
  <si>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</si>
  <si>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</si>
  <si>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</si>
  <si>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</si>
  <si>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</si>
  <si>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</si>
  <si>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</si>
  <si>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</si>
  <si>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</si>
  <si>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</si>
  <si>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</si>
  <si>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</si>
  <si>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</si>
  <si>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</si>
  <si>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</si>
  <si>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</si>
  <si>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</si>
  <si>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</si>
  <si>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</si>
  <si>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</si>
  <si>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</si>
  <si>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</si>
  <si>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</si>
  <si>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</si>
  <si>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</si>
  <si>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</si>
  <si>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</si>
  <si>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</si>
  <si>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</si>
  <si>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</si>
  <si>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</si>
  <si>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</si>
  <si>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</si>
  <si>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</si>
  <si>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</si>
  <si>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</si>
  <si>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</si>
  <si>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</si>
  <si>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</si>
  <si>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</si>
  <si>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</si>
  <si>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</si>
  <si>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</si>
  <si>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</si>
  <si>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</si>
  <si>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</si>
  <si>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</si>
  <si>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</si>
  <si>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</si>
  <si>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</si>
  <si>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</si>
  <si>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</si>
  <si>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</si>
  <si>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</si>
  <si>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</si>
  <si>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</si>
  <si>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</si>
  <si>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</si>
  <si>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</si>
  <si>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</si>
  <si>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</si>
  <si>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</si>
  <si>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</si>
  <si>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</si>
  <si>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</si>
  <si>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</si>
  <si>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</si>
  <si>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</si>
  <si>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</si>
  <si>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</si>
  <si>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</si>
  <si>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</si>
  <si>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</si>
  <si>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</si>
  <si>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</si>
  <si>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</si>
  <si>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</si>
  <si>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</si>
  <si>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</si>
  <si>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</si>
  <si>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</si>
  <si>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</si>
  <si>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</si>
  <si>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</si>
  <si>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</si>
  <si>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</si>
  <si>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</si>
  <si>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</si>
  <si>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</si>
  <si>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</si>
  <si>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</si>
  <si>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</si>
  <si>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</si>
  <si>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</si>
  <si>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</si>
  <si>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</si>
  <si>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</si>
  <si>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</si>
  <si>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</si>
  <si>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</si>
  <si>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</si>
  <si>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</si>
  <si>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</si>
  <si>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</si>
  <si>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</si>
  <si>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</si>
  <si>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</si>
  <si>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</si>
  <si>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</si>
  <si>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</si>
  <si>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</si>
  <si>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</si>
  <si>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</si>
  <si>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</si>
  <si>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</si>
  <si>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</si>
  <si>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</si>
  <si>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</si>
  <si>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</si>
  <si>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</si>
  <si>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</si>
  <si>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</si>
  <si>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</si>
  <si>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</si>
  <si>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</si>
  <si>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</si>
  <si>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</si>
  <si>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</si>
  <si>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</si>
  <si>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</si>
  <si>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</si>
  <si>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</si>
  <si>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</si>
  <si>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</si>
  <si>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</si>
  <si>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</si>
  <si>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</si>
  <si>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</si>
  <si>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</si>
  <si>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</si>
  <si>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</si>
  <si>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</si>
  <si>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</si>
  <si>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</si>
  <si>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</si>
  <si>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</si>
  <si>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</si>
  <si>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</si>
  <si>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</si>
  <si>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</si>
  <si>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</si>
  <si>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</si>
  <si>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</si>
  <si>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</si>
  <si>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</si>
  <si>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</si>
  <si>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</si>
  <si>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</si>
  <si>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</si>
  <si>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</si>
  <si>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</si>
  <si>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</si>
  <si>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</si>
  <si>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</si>
  <si>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</si>
  <si>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</si>
  <si>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</si>
  <si>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</si>
  <si>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</si>
  <si>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</si>
  <si>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</si>
  <si>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</si>
  <si>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</si>
  <si>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</si>
  <si>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</si>
  <si>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</si>
  <si>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</si>
  <si>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</si>
  <si>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</si>
  <si>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</si>
  <si>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</si>
  <si>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</si>
  <si>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</si>
  <si>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</si>
  <si>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</si>
  <si>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</si>
  <si>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</si>
  <si>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</si>
  <si>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</si>
  <si>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</si>
  <si>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</si>
  <si>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</si>
  <si>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</si>
  <si>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</si>
  <si>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</si>
  <si>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</si>
  <si>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</si>
  <si>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</si>
  <si>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</si>
  <si>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</si>
  <si>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</si>
  <si>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</si>
  <si>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</si>
  <si>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</si>
  <si>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</si>
  <si>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</si>
  <si>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</si>
  <si>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</si>
  <si>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</si>
  <si>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</si>
  <si>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</si>
  <si>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</si>
  <si>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</si>
  <si>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</si>
  <si>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</si>
  <si>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</si>
  <si>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</si>
  <si>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</si>
  <si>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</si>
  <si>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</si>
  <si>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</si>
  <si>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</si>
  <si>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</si>
  <si>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</si>
  <si>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</si>
  <si>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</si>
  <si>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</si>
  <si>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</si>
  <si>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</si>
  <si>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</si>
  <si>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</si>
  <si>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</si>
  <si>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</si>
  <si>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</si>
  <si>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</si>
  <si>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</si>
  <si>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</si>
  <si>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</si>
  <si>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</si>
  <si>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</si>
  <si>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</si>
  <si>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</si>
  <si>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</si>
  <si>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</si>
  <si>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</si>
  <si>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</si>
  <si>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</si>
  <si>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</si>
  <si>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</si>
  <si>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</si>
  <si>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</si>
  <si>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</si>
  <si>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</si>
  <si>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</si>
  <si>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</si>
  <si>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</si>
  <si>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</si>
  <si>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</si>
  <si>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</si>
  <si>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</si>
  <si>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</si>
  <si>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</si>
  <si>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</si>
  <si>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</si>
  <si>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</si>
  <si>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</si>
  <si>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</si>
  <si>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</si>
  <si>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</si>
  <si>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</si>
  <si>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</si>
  <si>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</si>
  <si>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</si>
  <si>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</si>
  <si>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</si>
  <si>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</si>
  <si>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</si>
  <si>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</si>
  <si>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</si>
  <si>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</si>
  <si>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</si>
  <si>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</si>
  <si>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</si>
  <si>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</si>
  <si>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</si>
  <si>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</si>
  <si>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</si>
  <si>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</si>
  <si>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</si>
  <si>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</si>
  <si>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</si>
  <si>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</si>
  <si>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</si>
  <si>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</si>
  <si>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</si>
  <si>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</si>
  <si>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</si>
  <si>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</si>
  <si>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</si>
  <si>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</si>
  <si>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</si>
  <si>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</si>
  <si>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</si>
  <si>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</si>
  <si>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</si>
  <si>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</si>
  <si>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</si>
  <si>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</si>
  <si>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</si>
  <si>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</si>
  <si>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</si>
  <si>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</si>
  <si>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</si>
  <si>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</si>
  <si>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</si>
  <si>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</si>
  <si>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</si>
  <si>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</si>
  <si>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</si>
  <si>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</si>
  <si>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</si>
  <si>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</si>
  <si>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</si>
  <si>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</si>
  <si>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</si>
  <si>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</si>
  <si>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</si>
  <si>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</si>
  <si>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</si>
  <si>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</si>
  <si>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</si>
  <si>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</si>
  <si>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</si>
  <si>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</si>
  <si>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</si>
  <si>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</si>
  <si>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</si>
  <si>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</si>
  <si>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</si>
  <si>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</si>
  <si>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</si>
  <si>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</si>
  <si>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</si>
  <si>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</si>
  <si>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</si>
  <si>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</si>
  <si>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</si>
  <si>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</si>
  <si>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</si>
  <si>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</si>
  <si>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</si>
  <si>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</si>
  <si>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</si>
  <si>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</si>
  <si>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</si>
  <si>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</si>
  <si>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</si>
  <si>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</si>
  <si>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</si>
  <si>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</si>
  <si>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</si>
  <si>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</si>
  <si>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</si>
  <si>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</si>
  <si>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</si>
  <si>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</si>
  <si>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</si>
  <si>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</si>
  <si>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</si>
  <si>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</si>
  <si>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</si>
  <si>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</si>
  <si>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</si>
  <si>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</si>
  <si>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</si>
  <si>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</si>
  <si>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</si>
  <si>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</si>
  <si>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</si>
  <si>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</si>
  <si>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</si>
  <si>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</si>
  <si>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</si>
  <si>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</si>
  <si>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</si>
  <si>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</si>
  <si>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</si>
  <si>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</si>
  <si>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</si>
  <si>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</si>
  <si>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</si>
  <si>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</si>
  <si>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</si>
  <si>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</si>
  <si>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</si>
  <si>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</si>
  <si>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</si>
  <si>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</si>
  <si>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</si>
  <si>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</si>
  <si>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</si>
  <si>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</si>
  <si>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</si>
  <si>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</si>
  <si>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</si>
  <si>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</si>
  <si>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</si>
  <si>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</si>
  <si>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</si>
  <si>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</si>
  <si>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</si>
  <si>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</si>
  <si>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</si>
  <si>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</si>
  <si>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</si>
  <si>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</si>
  <si>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</si>
  <si>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</si>
  <si>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</si>
  <si>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</si>
  <si>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</si>
  <si>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</si>
  <si>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</si>
  <si>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</si>
  <si>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</si>
  <si>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</si>
  <si>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</si>
  <si>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</si>
  <si>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</si>
  <si>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</si>
  <si>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</si>
  <si>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</si>
  <si>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</si>
  <si>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</si>
  <si>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</si>
  <si>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</si>
  <si>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</si>
  <si>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</si>
  <si>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</si>
  <si>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</si>
  <si>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</si>
  <si>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</si>
  <si>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</si>
  <si>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</si>
  <si>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</si>
  <si>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</si>
  <si>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</si>
  <si>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</si>
  <si>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</si>
  <si>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</si>
  <si>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</si>
  <si>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</si>
  <si>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</si>
  <si>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</si>
  <si>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</si>
  <si>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</si>
  <si>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</si>
  <si>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</si>
  <si>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</si>
  <si>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</si>
  <si>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</si>
  <si>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</si>
  <si>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</si>
  <si>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</si>
  <si>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</si>
  <si>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</si>
  <si>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</si>
  <si>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</si>
  <si>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</si>
  <si>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</si>
  <si>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</si>
  <si>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</si>
  <si>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</si>
  <si>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</si>
  <si>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</si>
  <si>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</si>
  <si>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</si>
  <si>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</si>
  <si>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</si>
  <si>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</si>
  <si>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</si>
  <si>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</si>
  <si>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</si>
  <si>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</si>
  <si>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</si>
  <si>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</si>
  <si>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</si>
  <si>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</si>
  <si>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</si>
  <si>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</si>
  <si>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</si>
  <si>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</si>
  <si>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</si>
  <si>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</si>
  <si>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</si>
  <si>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</si>
  <si>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</si>
  <si>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</si>
  <si>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</si>
  <si>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</si>
  <si>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</si>
  <si>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</si>
  <si>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</si>
  <si>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</si>
  <si>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</si>
  <si>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</si>
  <si>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</si>
  <si>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</si>
  <si>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</si>
  <si>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</si>
  <si>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</si>
  <si>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</si>
  <si>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</si>
  <si>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</si>
  <si>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</si>
  <si>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</si>
  <si>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</si>
  <si>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</si>
  <si>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</si>
  <si>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</si>
  <si>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</si>
  <si>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</si>
  <si>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</si>
  <si>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</si>
  <si>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</si>
  <si>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</si>
  <si>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</si>
  <si>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</si>
  <si>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</si>
  <si>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</si>
  <si>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</si>
  <si>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</si>
  <si>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</si>
  <si>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</si>
  <si>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</si>
  <si>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</si>
  <si>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</si>
  <si>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</si>
  <si>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</si>
  <si>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</si>
  <si>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</si>
  <si>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</si>
  <si>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</si>
  <si>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</si>
  <si>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</si>
  <si>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</si>
  <si>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</si>
  <si>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</si>
  <si>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</si>
  <si>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</si>
  <si>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</si>
  <si>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</si>
  <si>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</si>
  <si>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</si>
  <si>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</si>
  <si>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</si>
  <si>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</si>
  <si>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</si>
  <si>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</si>
  <si>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</si>
  <si>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</si>
  <si>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</si>
  <si>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</si>
  <si>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</si>
  <si>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</si>
  <si>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</si>
  <si>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</si>
  <si>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</si>
  <si>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</si>
  <si>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</si>
  <si>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</si>
  <si>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</si>
  <si>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</si>
  <si>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</si>
  <si>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</si>
  <si>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</si>
  <si>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</si>
  <si>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</si>
  <si>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</si>
  <si>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</si>
  <si>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</si>
  <si>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</si>
  <si>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</si>
  <si>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</si>
  <si>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</si>
  <si>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</si>
  <si>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</si>
  <si>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</si>
  <si>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</si>
  <si>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</si>
  <si>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</si>
  <si>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</si>
  <si>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</si>
  <si>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</si>
  <si>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</si>
  <si>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</si>
  <si>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</si>
  <si>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</si>
  <si>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</si>
  <si>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</si>
  <si>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</si>
  <si>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</si>
  <si>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</si>
  <si>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</si>
  <si>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</si>
  <si>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</si>
  <si>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</si>
  <si>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</si>
  <si>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</si>
  <si>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</si>
  <si>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</si>
  <si>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</si>
  <si>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</si>
  <si>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</si>
  <si>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</si>
  <si>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</si>
  <si>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</si>
  <si>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</si>
  <si>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</si>
  <si>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</si>
  <si>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</si>
  <si>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</si>
  <si>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</si>
  <si>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</si>
  <si>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</si>
  <si>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</si>
  <si>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</si>
  <si>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</si>
  <si>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</si>
  <si>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</si>
  <si>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</si>
  <si>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</si>
  <si>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</si>
  <si>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</si>
  <si>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</si>
  <si>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</si>
  <si>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</si>
  <si>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</si>
  <si>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</si>
  <si>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</si>
  <si>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</si>
  <si>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</si>
  <si>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</si>
  <si>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</si>
  <si>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</si>
  <si>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</si>
  <si>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</si>
  <si>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</si>
  <si>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</si>
  <si>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</si>
  <si>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</si>
  <si>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</si>
  <si>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</si>
  <si>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</si>
  <si>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</si>
  <si>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</si>
  <si>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</si>
  <si>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</si>
  <si>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</si>
  <si>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</si>
  <si>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</si>
  <si>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</si>
  <si>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</si>
  <si>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</si>
  <si>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</si>
  <si>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</si>
  <si>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</si>
  <si>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</si>
  <si>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</si>
  <si>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</si>
  <si>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</si>
  <si>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</si>
  <si>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</si>
  <si>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</si>
  <si>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</si>
  <si>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</si>
  <si>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</si>
  <si>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</si>
  <si>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</si>
  <si>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</si>
  <si>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</si>
  <si>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</si>
  <si>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</si>
  <si>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</si>
  <si>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</si>
  <si>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</si>
  <si>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</si>
  <si>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</si>
  <si>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</si>
  <si>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</si>
  <si>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</si>
  <si>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</si>
  <si>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</si>
  <si>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</si>
  <si>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</si>
  <si>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</si>
  <si>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</si>
  <si>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</si>
  <si>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</si>
  <si>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</si>
  <si>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</si>
  <si>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</si>
  <si>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</si>
  <si>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</si>
  <si>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</si>
  <si>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</si>
  <si>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</si>
  <si>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</si>
  <si>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</si>
  <si>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</si>
  <si>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</si>
  <si>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</si>
  <si>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</si>
  <si>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</si>
  <si>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</si>
  <si>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</si>
  <si>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</si>
  <si>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</si>
  <si>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</si>
  <si>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</si>
  <si>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</si>
  <si>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</si>
  <si>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</si>
  <si>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</si>
  <si>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</si>
  <si>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</si>
  <si>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</si>
  <si>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</si>
  <si>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</si>
  <si>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</si>
  <si>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</si>
  <si>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</si>
  <si>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</si>
  <si>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</si>
  <si>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</si>
  <si>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</si>
  <si>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</si>
  <si>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</si>
  <si>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</si>
  <si>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</si>
  <si>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</si>
  <si>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</si>
  <si>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</si>
  <si>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</si>
  <si>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</si>
  <si>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</si>
  <si>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</si>
  <si>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</si>
  <si>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</si>
  <si>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</si>
  <si>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</si>
  <si>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</si>
  <si>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</si>
  <si>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</si>
  <si>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</si>
  <si>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</si>
  <si>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</si>
  <si>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</si>
  <si>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</si>
  <si>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</si>
  <si>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</si>
  <si>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</si>
  <si>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</si>
  <si>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</si>
  <si>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</si>
  <si>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</si>
  <si>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</si>
  <si>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</si>
  <si>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</si>
  <si>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</si>
  <si>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</si>
  <si>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</si>
  <si>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</si>
  <si>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</si>
  <si>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</si>
  <si>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</si>
  <si>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</si>
  <si>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</si>
  <si>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</si>
  <si>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</si>
  <si>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</si>
  <si>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</si>
  <si>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</si>
  <si>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</si>
  <si>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</si>
  <si>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</si>
  <si>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</si>
  <si>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</si>
  <si>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</si>
  <si>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</si>
  <si>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</si>
  <si>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</si>
  <si>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</si>
  <si>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</si>
  <si>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</si>
  <si>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</si>
  <si>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</si>
  <si>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</si>
  <si>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</si>
  <si>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</si>
  <si>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</si>
  <si>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</si>
  <si>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</si>
  <si>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</si>
  <si>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</si>
  <si>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</si>
  <si>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</si>
  <si>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</si>
  <si>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</si>
  <si>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</si>
  <si>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</si>
  <si>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</si>
  <si>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</si>
  <si>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</si>
  <si>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</si>
  <si>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</si>
  <si>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</si>
  <si>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</si>
  <si>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</si>
  <si>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</si>
  <si>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</si>
  <si>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</si>
  <si>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</si>
  <si>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</si>
  <si>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</si>
  <si>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</si>
  <si>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</si>
  <si>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</si>
  <si>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</si>
  <si>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</si>
  <si>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</si>
  <si>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</si>
  <si>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</si>
  <si>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</si>
  <si>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</si>
  <si>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</si>
  <si>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</si>
  <si>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</si>
  <si>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</si>
  <si>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</si>
  <si>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</si>
  <si>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</si>
  <si>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</si>
  <si>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</si>
  <si>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</si>
  <si>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</si>
  <si>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</si>
  <si>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</si>
  <si>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</si>
  <si>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</si>
  <si>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</si>
  <si>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</si>
  <si>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</si>
  <si>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</si>
  <si>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</si>
  <si>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</si>
  <si>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</si>
  <si>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</si>
  <si>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</si>
  <si>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</si>
  <si>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</si>
  <si>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</si>
  <si>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</si>
  <si>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</si>
  <si>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</si>
  <si>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</si>
  <si>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</si>
  <si>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</si>
  <si>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</si>
  <si>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</si>
  <si>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</si>
  <si>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</si>
  <si>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</si>
  <si>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</si>
  <si>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</si>
  <si>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</si>
  <si>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</si>
  <si>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</si>
  <si>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</si>
  <si>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</si>
  <si>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</si>
  <si>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</si>
  <si>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</si>
  <si>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</si>
  <si>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</si>
  <si>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</si>
  <si>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</si>
  <si>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</si>
  <si>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</si>
  <si>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</si>
  <si>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</si>
  <si>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</si>
  <si>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</si>
  <si>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</si>
  <si>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</si>
  <si>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</si>
  <si>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</si>
  <si>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</si>
  <si>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</si>
  <si>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</si>
  <si>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</si>
  <si>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</si>
  <si>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</si>
  <si>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</si>
  <si>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</si>
  <si>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</si>
  <si>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</si>
  <si>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</si>
  <si>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</si>
  <si>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</si>
  <si>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</si>
  <si>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</si>
  <si>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</si>
  <si>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</si>
  <si>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</si>
  <si>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</si>
  <si>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</si>
  <si>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</si>
  <si>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</si>
  <si>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</si>
  <si>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</si>
  <si>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</si>
  <si>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</si>
  <si>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</si>
  <si>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</si>
  <si>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</si>
  <si>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</si>
  <si>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</si>
  <si>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</si>
  <si>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</si>
  <si>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</si>
  <si>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</si>
  <si>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</si>
  <si>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</si>
  <si>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</si>
  <si>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</si>
  <si>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</si>
  <si>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</si>
  <si>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</si>
  <si>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</si>
  <si>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</si>
  <si>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</si>
  <si>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</si>
  <si>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</si>
  <si>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</si>
  <si>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</si>
  <si>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</si>
  <si>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</si>
  <si>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</si>
  <si>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</si>
  <si>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</si>
  <si>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</si>
  <si>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</si>
  <si>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</si>
  <si>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</si>
  <si>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</si>
  <si>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</si>
  <si>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</si>
  <si>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</si>
  <si>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</si>
  <si>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</si>
  <si>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</si>
  <si>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</si>
  <si>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</si>
  <si>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</si>
  <si>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</si>
  <si>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</si>
  <si>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</si>
  <si>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</si>
  <si>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</si>
  <si>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</si>
  <si>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</si>
  <si>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</si>
  <si>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</si>
  <si>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</si>
  <si>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</si>
  <si>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</si>
  <si>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</si>
  <si>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</si>
  <si>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</si>
  <si>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</si>
  <si>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</si>
  <si>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</si>
  <si>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</si>
  <si>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</si>
  <si>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</si>
  <si>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</si>
  <si>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</si>
  <si>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</si>
  <si>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</si>
  <si>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</si>
  <si>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</si>
  <si>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</si>
  <si>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</si>
  <si>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</si>
  <si>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</si>
  <si>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</si>
  <si>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</si>
  <si>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</si>
  <si>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</si>
  <si>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</si>
  <si>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</si>
  <si>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</si>
  <si>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</si>
  <si>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</si>
  <si>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</si>
  <si>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</si>
  <si>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</si>
  <si>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</si>
  <si>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</si>
  <si>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</si>
  <si>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</si>
  <si>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</si>
  <si>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</si>
  <si>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</si>
  <si>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</si>
  <si>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</si>
  <si>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</si>
  <si>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</si>
  <si>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</si>
  <si>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</si>
  <si>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</si>
  <si>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</si>
  <si>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</si>
  <si>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</si>
  <si>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</si>
  <si>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</si>
  <si>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</si>
  <si>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</si>
  <si>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</si>
  <si>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</si>
  <si>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</si>
  <si>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</si>
  <si>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</si>
  <si>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</si>
  <si>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</si>
  <si>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</si>
  <si>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</si>
  <si>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</si>
  <si>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</si>
  <si>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</si>
  <si>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</si>
  <si>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</si>
  <si>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</si>
  <si>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</si>
  <si>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</si>
  <si>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</si>
  <si>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</si>
  <si>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</si>
  <si>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</si>
  <si>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</si>
  <si>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</si>
  <si>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</si>
  <si>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</si>
  <si>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</si>
  <si>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</si>
  <si>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</si>
  <si>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</si>
  <si>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</si>
  <si>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</si>
  <si>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</si>
  <si>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</si>
  <si>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</si>
  <si>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</si>
  <si>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</si>
  <si>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</si>
  <si>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</si>
  <si>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</si>
  <si>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</si>
  <si>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</si>
  <si>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</si>
  <si>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</si>
  <si>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</si>
  <si>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</si>
  <si>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</si>
  <si>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</si>
  <si>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</si>
  <si>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</si>
  <si>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</si>
  <si>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</si>
  <si>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</si>
  <si>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</si>
  <si>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</si>
  <si>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</si>
  <si>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</si>
  <si>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</si>
  <si>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</si>
  <si>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</si>
  <si>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</si>
  <si>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</si>
  <si>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</si>
  <si>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</si>
  <si>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</si>
  <si>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</si>
  <si>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</si>
  <si>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</si>
  <si>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</si>
  <si>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</si>
  <si>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</si>
  <si>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</si>
  <si>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</si>
  <si>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</si>
  <si>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</si>
  <si>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</si>
  <si>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</si>
  <si>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</si>
  <si>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</si>
  <si>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</si>
  <si>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</si>
  <si>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</si>
  <si>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</si>
  <si>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</si>
  <si>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</si>
  <si>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</si>
  <si>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</si>
  <si>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</si>
  <si>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</si>
  <si>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</si>
  <si>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</si>
  <si>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</si>
  <si>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</si>
  <si>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</si>
  <si>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</si>
  <si>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</si>
  <si>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</si>
  <si>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</si>
  <si>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</si>
  <si>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</si>
  <si>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</si>
  <si>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</si>
  <si>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</si>
  <si>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</si>
  <si>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</si>
  <si>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</si>
  <si>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</si>
  <si>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</si>
  <si>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</si>
  <si>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</si>
  <si>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</si>
  <si>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</si>
  <si>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</si>
  <si>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</si>
  <si>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</si>
  <si>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</si>
  <si>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</si>
  <si>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</si>
  <si>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</si>
  <si>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</si>
  <si>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</si>
  <si>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</si>
  <si>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</si>
  <si>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</si>
  <si>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</si>
  <si>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</si>
  <si>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</si>
  <si>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</si>
  <si>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</si>
  <si>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</si>
  <si>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</si>
  <si>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</si>
  <si>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</si>
  <si>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</si>
  <si>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</si>
  <si>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</si>
  <si>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</si>
  <si>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</si>
  <si>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</si>
  <si>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</si>
  <si>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</si>
  <si>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</si>
  <si>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</si>
  <si>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</si>
  <si>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</si>
  <si>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</si>
  <si>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</si>
  <si>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</si>
  <si>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</si>
  <si>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</si>
  <si>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</si>
  <si>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</si>
  <si>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</si>
  <si>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</si>
  <si>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</si>
  <si>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</si>
  <si>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</si>
  <si>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</si>
  <si>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</si>
  <si>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</si>
  <si>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</si>
  <si>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</si>
  <si>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</si>
  <si>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</si>
  <si>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</si>
  <si>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</si>
  <si>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</si>
  <si>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</si>
  <si>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</si>
  <si>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</si>
  <si>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</si>
  <si>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</si>
  <si>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</si>
  <si>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</si>
  <si>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</si>
  <si>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</si>
  <si>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</si>
  <si>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</si>
  <si>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</si>
  <si>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</si>
  <si>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</si>
  <si>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</si>
  <si>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</si>
  <si>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</si>
  <si>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</si>
  <si>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</si>
  <si>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</si>
  <si>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</si>
  <si>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</si>
  <si>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</si>
  <si>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</si>
  <si>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</si>
  <si>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</si>
  <si>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</si>
  <si>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</si>
  <si>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</si>
  <si>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</si>
  <si>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</si>
  <si>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</si>
  <si>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</si>
  <si>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</si>
  <si>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</si>
  <si>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</si>
  <si>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</si>
  <si>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</si>
  <si>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</si>
  <si>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</si>
  <si>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</si>
  <si>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</si>
  <si>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</si>
  <si>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</si>
  <si>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</si>
  <si>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</si>
  <si>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</si>
  <si>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</si>
  <si>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</si>
  <si>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</si>
  <si>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</si>
  <si>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</si>
  <si>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</si>
  <si>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</si>
  <si>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</si>
  <si>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</si>
  <si>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</si>
  <si>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</si>
  <si>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</si>
  <si>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</si>
  <si>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</si>
  <si>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</si>
  <si>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</si>
  <si>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</si>
  <si>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</si>
  <si>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</si>
  <si>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</si>
  <si>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</si>
  <si>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</si>
  <si>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</si>
  <si>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</si>
  <si>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</si>
  <si>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</si>
  <si>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</si>
  <si>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</si>
  <si>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</si>
  <si>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</si>
  <si>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</si>
  <si>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</si>
  <si>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</si>
  <si>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</si>
  <si>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</si>
  <si>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</si>
  <si>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</si>
  <si>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</si>
  <si>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</si>
  <si>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</si>
  <si>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</si>
  <si>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</si>
  <si>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</si>
  <si>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</si>
  <si>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</si>
  <si>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</si>
  <si>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</si>
  <si>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</si>
  <si>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</si>
  <si>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</si>
  <si>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</si>
  <si>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</si>
  <si>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</si>
  <si>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</si>
  <si>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</si>
  <si>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</si>
  <si>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</si>
  <si>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</si>
  <si>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</si>
  <si>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</si>
  <si>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</si>
  <si>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</si>
  <si>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</si>
  <si>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</si>
  <si>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</si>
  <si>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</si>
  <si>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</si>
  <si>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</si>
  <si>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</si>
  <si>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</si>
  <si>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</si>
  <si>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</si>
  <si>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</si>
  <si>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</si>
  <si>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</si>
  <si>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</si>
  <si>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</si>
  <si>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</si>
  <si>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</si>
  <si>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</si>
  <si>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</si>
  <si>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</si>
  <si>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</si>
  <si>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</si>
  <si>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</si>
  <si>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</si>
  <si>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</si>
  <si>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</si>
  <si>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</si>
  <si>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</si>
  <si>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</si>
  <si>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</si>
  <si>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</si>
  <si>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</si>
  <si>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</si>
  <si>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</si>
  <si>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</si>
  <si>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</si>
  <si>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</si>
  <si>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</si>
  <si>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</si>
  <si>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</si>
  <si>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</si>
  <si>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</si>
  <si>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</si>
  <si>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</si>
  <si>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</si>
  <si>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</si>
  <si>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</si>
  <si>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</si>
  <si>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</si>
  <si>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</si>
  <si>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</si>
  <si>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</si>
  <si>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</si>
  <si>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</si>
  <si>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</si>
  <si>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</si>
  <si>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</si>
  <si>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</si>
  <si>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</si>
  <si>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</si>
  <si>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</si>
  <si>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</si>
  <si>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</si>
  <si>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</si>
  <si>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</si>
  <si>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</si>
  <si>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</si>
  <si>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</si>
  <si>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</si>
  <si>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</si>
  <si>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</si>
  <si>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</si>
  <si>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</si>
  <si>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</si>
  <si>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</si>
  <si>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</si>
  <si>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</si>
  <si>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</si>
  <si>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</si>
  <si>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</si>
  <si>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</si>
  <si>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</si>
  <si>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</si>
  <si>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</si>
  <si>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</si>
  <si>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</si>
  <si>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</si>
  <si>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</si>
  <si>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</si>
  <si>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</si>
  <si>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</si>
  <si>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</si>
  <si>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</si>
  <si>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</si>
  <si>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</si>
  <si>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</si>
  <si>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</si>
  <si>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</si>
  <si>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</si>
  <si>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</si>
  <si>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</si>
  <si>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</si>
  <si>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</si>
  <si>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</si>
  <si>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</si>
  <si>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</si>
  <si>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</si>
  <si>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</si>
  <si>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</si>
  <si>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</si>
  <si>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</si>
  <si>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</si>
  <si>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</si>
  <si>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</si>
  <si>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</si>
  <si>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</si>
  <si>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</si>
  <si>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</si>
  <si>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</si>
  <si>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</si>
  <si>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</si>
  <si>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</si>
  <si>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</si>
  <si>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</si>
  <si>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</si>
  <si>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</si>
  <si>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</si>
  <si>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</si>
  <si>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</si>
  <si>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</si>
  <si>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</si>
  <si>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</si>
  <si>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</si>
  <si>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</si>
  <si>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</si>
  <si>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</si>
  <si>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</si>
  <si>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</si>
  <si>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</si>
  <si>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</si>
  <si>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</si>
  <si>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</si>
  <si>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</si>
  <si>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</si>
  <si>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</si>
  <si>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</si>
  <si>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</si>
  <si>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</si>
  <si>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</si>
  <si>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</si>
  <si>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</si>
  <si>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</si>
  <si>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</si>
  <si>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</si>
  <si>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</si>
  <si>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</si>
  <si>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</si>
  <si>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</si>
  <si>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</si>
  <si>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</si>
  <si>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</si>
  <si>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</si>
  <si>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</si>
  <si>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</si>
  <si>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</si>
  <si>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</si>
  <si>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</si>
  <si>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</si>
  <si>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</si>
  <si>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</si>
  <si>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</si>
  <si>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</si>
  <si>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</si>
  <si>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</si>
  <si>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</si>
  <si>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</si>
  <si>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</si>
  <si>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</si>
  <si>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</si>
  <si>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</si>
  <si>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</si>
  <si>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</si>
  <si>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</si>
  <si>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</si>
  <si>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</si>
  <si>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</si>
  <si>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</si>
  <si>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</si>
  <si>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</si>
  <si>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</si>
  <si>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</si>
  <si>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</si>
  <si>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</si>
  <si>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</si>
  <si>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</si>
  <si>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</si>
  <si>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</si>
  <si>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</si>
  <si>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</si>
  <si>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</si>
  <si>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</si>
  <si>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</si>
  <si>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</si>
  <si>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</si>
  <si>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</si>
  <si>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</si>
  <si>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</si>
  <si>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</si>
  <si>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</si>
  <si>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</si>
  <si>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</si>
  <si>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</si>
  <si>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</si>
  <si>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</si>
  <si>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</si>
  <si>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</si>
  <si>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</si>
  <si>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</si>
  <si>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</si>
  <si>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</si>
  <si>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</si>
  <si>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</si>
  <si>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</si>
  <si>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</si>
  <si>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</si>
  <si>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</si>
  <si>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</si>
  <si>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</si>
  <si>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</si>
  <si>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</si>
  <si>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</si>
  <si>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</si>
  <si>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</si>
  <si>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</si>
  <si>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</si>
  <si>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</si>
  <si>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</si>
  <si>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</si>
  <si>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</si>
  <si>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</si>
  <si>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</si>
  <si>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</si>
  <si>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</si>
  <si>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</si>
  <si>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</si>
  <si>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</si>
  <si>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</si>
  <si>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</si>
  <si>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</si>
  <si>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</si>
  <si>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</si>
  <si>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</si>
  <si>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</si>
  <si>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</si>
  <si>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</si>
  <si>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</si>
  <si>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</si>
  <si>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</si>
  <si>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</si>
  <si>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</si>
  <si>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</si>
  <si>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</si>
  <si>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</si>
  <si>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</si>
  <si>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</si>
  <si>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</si>
  <si>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</si>
  <si>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</si>
  <si>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</si>
  <si>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</si>
  <si>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</si>
  <si>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</si>
  <si>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</si>
  <si>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</si>
  <si>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</si>
  <si>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</si>
  <si>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</si>
  <si>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</si>
  <si>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</si>
  <si>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</si>
  <si>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</si>
  <si>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</si>
  <si>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</si>
  <si>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</si>
  <si>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</si>
  <si>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</si>
  <si>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</si>
  <si>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</si>
  <si>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</si>
  <si>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</si>
  <si>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</si>
  <si>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</si>
  <si>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</si>
  <si>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</si>
  <si>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</si>
  <si>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</si>
  <si>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</si>
  <si>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</si>
  <si>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</si>
  <si>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</si>
  <si>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</si>
  <si>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</si>
  <si>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</si>
  <si>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</si>
  <si>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</si>
  <si>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</si>
  <si>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</si>
  <si>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</si>
  <si>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</si>
  <si>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</si>
  <si>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</si>
  <si>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</si>
  <si>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</si>
  <si>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</si>
  <si>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</si>
  <si>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</si>
  <si>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</si>
  <si>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</si>
  <si>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</si>
  <si>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</si>
  <si>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</si>
  <si>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</si>
  <si>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</si>
  <si>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</si>
  <si>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</si>
  <si>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</si>
  <si>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</si>
  <si>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</si>
  <si>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</si>
  <si>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</si>
  <si>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</si>
  <si>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</si>
  <si>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</si>
  <si>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</si>
  <si>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</si>
  <si>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</si>
  <si>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</si>
  <si>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</si>
  <si>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</si>
  <si>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</si>
  <si>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</si>
  <si>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</si>
  <si>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</si>
  <si>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</si>
  <si>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</si>
  <si>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</si>
  <si>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</si>
  <si>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</si>
  <si>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</si>
  <si>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</si>
  <si>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</si>
  <si>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</si>
  <si>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</si>
  <si>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</si>
  <si>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</si>
  <si>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</si>
  <si>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</si>
  <si>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</si>
  <si>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</si>
  <si>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</si>
  <si>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</si>
  <si>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</si>
  <si>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</si>
  <si>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</si>
  <si>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</si>
  <si>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</si>
  <si>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</si>
  <si>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</si>
  <si>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</si>
  <si>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</si>
  <si>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</si>
  <si>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</si>
  <si>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</si>
  <si>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</si>
  <si>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</si>
  <si>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</si>
  <si>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</si>
  <si>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</si>
  <si>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</si>
  <si>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</si>
  <si>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</si>
  <si>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</si>
  <si>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</si>
  <si>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</si>
  <si>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</si>
  <si>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</si>
  <si>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</si>
  <si>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</si>
  <si>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</si>
  <si>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</si>
  <si>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</si>
  <si>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</si>
  <si>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</si>
  <si>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</si>
  <si>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</si>
  <si>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</si>
  <si>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</si>
  <si>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</si>
  <si>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</si>
  <si>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</si>
  <si>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</si>
  <si>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</si>
  <si>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</si>
  <si>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</si>
  <si>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</si>
  <si>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</si>
  <si>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</si>
  <si>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</si>
  <si>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</si>
  <si>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</si>
  <si>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</si>
  <si>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</si>
  <si>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</si>
  <si>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</si>
  <si>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</si>
  <si>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</si>
  <si>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</si>
  <si>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</si>
  <si>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</si>
  <si>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</si>
  <si>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</si>
  <si>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</si>
  <si>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</si>
  <si>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</si>
  <si>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</si>
  <si>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</si>
  <si>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</si>
  <si>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</si>
  <si>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</si>
  <si>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</si>
  <si>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</si>
  <si>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</si>
  <si>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</si>
  <si>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</si>
  <si>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</si>
  <si>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</si>
  <si>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</si>
  <si>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</si>
  <si>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</si>
  <si>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</si>
  <si>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</si>
  <si>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</si>
  <si>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</si>
  <si>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</si>
  <si>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</si>
  <si>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</si>
  <si>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</si>
  <si>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</si>
  <si>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</si>
  <si>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</si>
  <si>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</si>
  <si>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</si>
  <si>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</si>
  <si>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</si>
  <si>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</si>
  <si>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</si>
  <si>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</si>
  <si>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</si>
  <si>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</si>
  <si>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</si>
  <si>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</si>
  <si>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</si>
  <si>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</si>
  <si>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</si>
  <si>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</si>
  <si>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</si>
  <si>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</si>
  <si>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</si>
  <si>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</si>
  <si>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</si>
  <si>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</si>
  <si>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</si>
  <si>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</si>
  <si>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</si>
  <si>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</si>
  <si>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</si>
  <si>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</si>
  <si>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</si>
  <si>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</si>
  <si>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</si>
  <si>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</si>
  <si>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</si>
  <si>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</si>
  <si>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</si>
  <si>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</si>
  <si>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</si>
  <si>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</si>
  <si>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</si>
  <si>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</si>
  <si>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</si>
  <si>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</si>
  <si>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</si>
  <si>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</si>
  <si>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</si>
  <si>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</si>
  <si>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</si>
  <si>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</si>
  <si>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</si>
  <si>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</si>
  <si>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</si>
  <si>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</si>
  <si>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</si>
  <si>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</si>
  <si>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</si>
  <si>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</si>
  <si>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</si>
  <si>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</si>
  <si>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</si>
  <si>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</si>
  <si>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</si>
  <si>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</si>
  <si>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</si>
  <si>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</si>
  <si>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</si>
  <si>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</si>
  <si>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</si>
  <si>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</si>
  <si>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</si>
  <si>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</si>
  <si>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</si>
  <si>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</si>
  <si>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</si>
  <si>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</si>
  <si>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</si>
  <si>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</si>
  <si>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</si>
  <si>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</si>
  <si>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</si>
  <si>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</si>
  <si>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</si>
  <si>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</si>
  <si>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</si>
  <si>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</si>
  <si>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</si>
  <si>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</si>
  <si>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</si>
  <si>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</si>
  <si>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</si>
  <si>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</si>
  <si>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</si>
  <si>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</si>
  <si>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</si>
  <si>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</si>
  <si>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</si>
  <si>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</si>
  <si>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</si>
  <si>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</si>
  <si>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</si>
  <si>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</si>
  <si>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</si>
  <si>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</si>
  <si>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</si>
  <si>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</si>
  <si>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</si>
  <si>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</si>
  <si>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</si>
  <si>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</si>
  <si>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</si>
  <si>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</si>
  <si>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</si>
  <si>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</si>
  <si>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</si>
  <si>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</si>
  <si>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</si>
  <si>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</si>
  <si>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</si>
  <si>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</si>
  <si>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</si>
  <si>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</si>
  <si>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</si>
  <si>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</si>
  <si>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</si>
  <si>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</si>
  <si>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</si>
  <si>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</si>
  <si>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</si>
  <si>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</si>
  <si>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</si>
  <si>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</si>
  <si>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</si>
  <si>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</si>
  <si>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</si>
  <si>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</si>
  <si>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</si>
  <si>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</si>
  <si>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</si>
  <si>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</si>
  <si>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</si>
  <si>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</si>
  <si>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</si>
  <si>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</si>
  <si>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</si>
  <si>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</si>
  <si>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</si>
  <si>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</si>
  <si>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</si>
  <si>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</si>
  <si>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</si>
  <si>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</si>
  <si>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</si>
  <si>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</si>
  <si>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</si>
  <si>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</si>
  <si>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</si>
  <si>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</si>
  <si>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</si>
  <si>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</si>
  <si>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</si>
  <si>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</si>
  <si>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</si>
  <si>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</si>
  <si>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</si>
  <si>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</si>
  <si>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</si>
  <si>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</si>
  <si>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</si>
  <si>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</si>
  <si>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</si>
  <si>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</si>
  <si>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</si>
  <si>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</si>
  <si>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</si>
  <si>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</si>
  <si>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</si>
  <si>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</si>
  <si>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</si>
  <si>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</si>
  <si>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</si>
  <si>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</si>
  <si>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</si>
  <si>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</si>
  <si>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</si>
  <si>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</si>
  <si>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</si>
  <si>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</si>
  <si>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</si>
  <si>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</si>
  <si>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</si>
  <si>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</si>
  <si>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</si>
  <si>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</si>
  <si>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</si>
  <si>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</si>
  <si>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</si>
  <si>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</si>
  <si>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</si>
  <si>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</si>
  <si>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</si>
  <si>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</si>
  <si>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</si>
  <si>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</si>
  <si>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</si>
  <si>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</si>
  <si>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</si>
  <si>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</si>
  <si>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</si>
  <si>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</si>
  <si>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</si>
  <si>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</si>
  <si>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</si>
  <si>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</si>
  <si>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</si>
  <si>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</si>
  <si>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</si>
  <si>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</si>
  <si>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</si>
  <si>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</si>
  <si>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</si>
  <si>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</si>
  <si>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</si>
  <si>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</si>
  <si>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</si>
  <si>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</si>
  <si>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</si>
  <si>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</si>
  <si>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</si>
  <si>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</si>
  <si>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</si>
  <si>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</si>
  <si>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</si>
  <si>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</si>
  <si>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</si>
  <si>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</si>
  <si>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</si>
  <si>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</si>
  <si>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</si>
  <si>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</si>
  <si>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</si>
  <si>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</si>
  <si>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</si>
  <si>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</si>
  <si>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</si>
  <si>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</si>
  <si>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</si>
  <si>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</si>
  <si>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</si>
  <si>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</si>
  <si>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</si>
  <si>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</si>
  <si>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</si>
  <si>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</si>
  <si>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</si>
  <si>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</si>
  <si>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</si>
  <si>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</si>
  <si>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</si>
  <si>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</si>
  <si>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</si>
  <si>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</si>
  <si>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</si>
  <si>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</si>
  <si>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</si>
  <si>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</si>
  <si>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</si>
  <si>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</si>
  <si>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</si>
  <si>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</si>
  <si>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</si>
  <si>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</si>
  <si>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</si>
  <si>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</si>
  <si>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</si>
  <si>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</si>
  <si>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</si>
  <si>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</si>
  <si>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</si>
  <si>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</si>
  <si>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</si>
  <si>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</si>
  <si>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</si>
  <si>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</si>
  <si>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</si>
  <si>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</si>
  <si>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</si>
  <si>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</si>
  <si>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</si>
  <si>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</si>
  <si>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</si>
  <si>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</si>
  <si>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</si>
  <si>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</si>
  <si>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</si>
  <si>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</si>
  <si>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</si>
  <si>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</si>
  <si>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</si>
  <si>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</si>
  <si>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</si>
  <si>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</si>
  <si>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</si>
  <si>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</si>
  <si>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</si>
  <si>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</si>
  <si>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</si>
  <si>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</si>
  <si>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</si>
  <si>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</si>
  <si>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</si>
  <si>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</si>
  <si>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</si>
  <si>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</si>
  <si>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</si>
  <si>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</si>
  <si>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</si>
  <si>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</si>
  <si>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</si>
  <si>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</si>
  <si>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</si>
  <si>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</si>
  <si>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</si>
  <si>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</si>
  <si>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</si>
  <si>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</si>
  <si>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</si>
  <si>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</si>
  <si>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</si>
  <si>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</si>
  <si>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</si>
  <si>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</si>
  <si>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</si>
  <si>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</si>
  <si>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</si>
  <si>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2321SVEUČILIŠTE J. J. STROSSMAYERA U OSIJEKU - FILOZOFSKI FAKULTET</t>
  </si>
  <si>
    <t>16.9.2021.</t>
  </si>
  <si>
    <t xml:space="preserve">Mario Varga, mag. oec. </t>
  </si>
  <si>
    <t>031 494 629</t>
  </si>
  <si>
    <t>mariov@ffos.hr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</si>
</sst>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4" xfId="77" xr:uid="{00000000-0005-0000-0000-00001B000000}"/>
    <cellStyle name="Normal 6" xfId="4" xr:uid="{00000000-0005-0000-0000-00001C000000}"/>
    <cellStyle name="Obično_01_ZAGREBAČKA ŽUPANIJA" xfId="73" xr:uid="{00000000-0005-0000-0000-00001D000000}"/>
    <cellStyle name="Obično_14_OSJEČKO-BARANJSKA ŽUPANIJA" xfId="74" xr:uid="{00000000-0005-0000-0000-00001E000000}"/>
    <cellStyle name="Obično_List4" xfId="5" xr:uid="{00000000-0005-0000-0000-00001F000000}"/>
    <cellStyle name="Obično_List7" xfId="6" xr:uid="{00000000-0005-0000-0000-000020000000}"/>
    <cellStyle name="Obično_List8" xfId="7" xr:uid="{00000000-0005-0000-0000-000021000000}"/>
    <cellStyle name="Obično_List9" xfId="8" xr:uid="{00000000-0005-0000-0000-000022000000}"/>
    <cellStyle name="SAPBEXaggData" xfId="9" xr:uid="{00000000-0005-0000-0000-000023000000}"/>
    <cellStyle name="SAPBEXaggData 2" xfId="78" xr:uid="{00000000-0005-0000-0000-000024000000}"/>
    <cellStyle name="SAPBEXaggDataEmph" xfId="42" xr:uid="{00000000-0005-0000-0000-000025000000}"/>
    <cellStyle name="SAPBEXaggDataEmph 2" xfId="79" xr:uid="{00000000-0005-0000-0000-000026000000}"/>
    <cellStyle name="SAPBEXaggItem" xfId="10" xr:uid="{00000000-0005-0000-0000-000027000000}"/>
    <cellStyle name="SAPBEXaggItem 2" xfId="80" xr:uid="{00000000-0005-0000-0000-000028000000}"/>
    <cellStyle name="SAPBEXaggItemX" xfId="43" xr:uid="{00000000-0005-0000-0000-000029000000}"/>
    <cellStyle name="SAPBEXaggItemX 2" xfId="81" xr:uid="{00000000-0005-0000-0000-00002A000000}"/>
    <cellStyle name="SAPBEXchaText" xfId="11" xr:uid="{00000000-0005-0000-0000-00002B000000}"/>
    <cellStyle name="SAPBEXchaText 2" xfId="82" xr:uid="{00000000-0005-0000-0000-00002C000000}"/>
    <cellStyle name="SAPBEXexcBad7" xfId="44" xr:uid="{00000000-0005-0000-0000-00002D000000}"/>
    <cellStyle name="SAPBEXexcBad7 2" xfId="83" xr:uid="{00000000-0005-0000-0000-00002E000000}"/>
    <cellStyle name="SAPBEXexcBad8" xfId="45" xr:uid="{00000000-0005-0000-0000-00002F000000}"/>
    <cellStyle name="SAPBEXexcBad8 2" xfId="84" xr:uid="{00000000-0005-0000-0000-000030000000}"/>
    <cellStyle name="SAPBEXexcBad9" xfId="46" xr:uid="{00000000-0005-0000-0000-000031000000}"/>
    <cellStyle name="SAPBEXexcBad9 2" xfId="85" xr:uid="{00000000-0005-0000-0000-000032000000}"/>
    <cellStyle name="SAPBEXexcCritical4" xfId="47" xr:uid="{00000000-0005-0000-0000-000033000000}"/>
    <cellStyle name="SAPBEXexcCritical4 2" xfId="86" xr:uid="{00000000-0005-0000-0000-000034000000}"/>
    <cellStyle name="SAPBEXexcCritical5" xfId="48" xr:uid="{00000000-0005-0000-0000-000035000000}"/>
    <cellStyle name="SAPBEXexcCritical5 2" xfId="87" xr:uid="{00000000-0005-0000-0000-000036000000}"/>
    <cellStyle name="SAPBEXexcCritical6" xfId="49" xr:uid="{00000000-0005-0000-0000-000037000000}"/>
    <cellStyle name="SAPBEXexcCritical6 2" xfId="88" xr:uid="{00000000-0005-0000-0000-000038000000}"/>
    <cellStyle name="SAPBEXexcGood1" xfId="50" xr:uid="{00000000-0005-0000-0000-000039000000}"/>
    <cellStyle name="SAPBEXexcGood1 2" xfId="89" xr:uid="{00000000-0005-0000-0000-00003A000000}"/>
    <cellStyle name="SAPBEXexcGood2" xfId="51" xr:uid="{00000000-0005-0000-0000-00003B000000}"/>
    <cellStyle name="SAPBEXexcGood2 2" xfId="90" xr:uid="{00000000-0005-0000-0000-00003C000000}"/>
    <cellStyle name="SAPBEXexcGood3" xfId="52" xr:uid="{00000000-0005-0000-0000-00003D000000}"/>
    <cellStyle name="SAPBEXexcGood3 2" xfId="91" xr:uid="{00000000-0005-0000-0000-00003E000000}"/>
    <cellStyle name="SAPBEXfilterDrill" xfId="53" xr:uid="{00000000-0005-0000-0000-00003F000000}"/>
    <cellStyle name="SAPBEXfilterDrill 2" xfId="92" xr:uid="{00000000-0005-0000-0000-000040000000}"/>
    <cellStyle name="SAPBEXfilterItem" xfId="54" xr:uid="{00000000-0005-0000-0000-000041000000}"/>
    <cellStyle name="SAPBEXfilterItem 2" xfId="93" xr:uid="{00000000-0005-0000-0000-000042000000}"/>
    <cellStyle name="SAPBEXfilterText" xfId="55" xr:uid="{00000000-0005-0000-0000-000043000000}"/>
    <cellStyle name="SAPBEXfilterText 2" xfId="94" xr:uid="{00000000-0005-0000-0000-000044000000}"/>
    <cellStyle name="SAPBEXformats" xfId="12" xr:uid="{00000000-0005-0000-0000-000045000000}"/>
    <cellStyle name="SAPBEXformats 2" xfId="95" xr:uid="{00000000-0005-0000-0000-000046000000}"/>
    <cellStyle name="SAPBEXheaderItem" xfId="56" xr:uid="{00000000-0005-0000-0000-000047000000}"/>
    <cellStyle name="SAPBEXheaderItem 2" xfId="96" xr:uid="{00000000-0005-0000-0000-000048000000}"/>
    <cellStyle name="SAPBEXheaderText" xfId="57" xr:uid="{00000000-0005-0000-0000-000049000000}"/>
    <cellStyle name="SAPBEXheaderText 2" xfId="97" xr:uid="{00000000-0005-0000-0000-00004A000000}"/>
    <cellStyle name="SAPBEXHLevel0" xfId="13" xr:uid="{00000000-0005-0000-0000-00004B000000}"/>
    <cellStyle name="SAPBEXHLevel0 2" xfId="75" xr:uid="{00000000-0005-0000-0000-00004C000000}"/>
    <cellStyle name="SAPBEXHLevel0 3" xfId="98" xr:uid="{00000000-0005-0000-0000-00004D000000}"/>
    <cellStyle name="SAPBEXHLevel0X" xfId="58" xr:uid="{00000000-0005-0000-0000-00004E000000}"/>
    <cellStyle name="SAPBEXHLevel0X 2" xfId="99" xr:uid="{00000000-0005-0000-0000-00004F000000}"/>
    <cellStyle name="SAPBEXHLevel1" xfId="14" xr:uid="{00000000-0005-0000-0000-000050000000}"/>
    <cellStyle name="SAPBEXHLevel1 2" xfId="100" xr:uid="{00000000-0005-0000-0000-000051000000}"/>
    <cellStyle name="SAPBEXHLevel1X" xfId="59" xr:uid="{00000000-0005-0000-0000-000052000000}"/>
    <cellStyle name="SAPBEXHLevel1X 2" xfId="101" xr:uid="{00000000-0005-0000-0000-000053000000}"/>
    <cellStyle name="SAPBEXHLevel2" xfId="15" xr:uid="{00000000-0005-0000-0000-000054000000}"/>
    <cellStyle name="SAPBEXHLevel2 2" xfId="102" xr:uid="{00000000-0005-0000-0000-000055000000}"/>
    <cellStyle name="SAPBEXHLevel2X" xfId="60" xr:uid="{00000000-0005-0000-0000-000056000000}"/>
    <cellStyle name="SAPBEXHLevel2X 2" xfId="103" xr:uid="{00000000-0005-0000-0000-000057000000}"/>
    <cellStyle name="SAPBEXHLevel3" xfId="16" xr:uid="{00000000-0005-0000-0000-000058000000}"/>
    <cellStyle name="SAPBEXHLevel3 2" xfId="104" xr:uid="{00000000-0005-0000-0000-000059000000}"/>
    <cellStyle name="SAPBEXHLevel3X" xfId="61" xr:uid="{00000000-0005-0000-0000-00005A000000}"/>
    <cellStyle name="SAPBEXHLevel3X 2" xfId="105" xr:uid="{00000000-0005-0000-0000-00005B000000}"/>
    <cellStyle name="SAPBEXinputData" xfId="62" xr:uid="{00000000-0005-0000-0000-00005C000000}"/>
    <cellStyle name="SAPBEXinputData 2" xfId="106" xr:uid="{00000000-0005-0000-0000-00005D000000}"/>
    <cellStyle name="SAPBEXItemHeader" xfId="17" xr:uid="{00000000-0005-0000-0000-00005E000000}"/>
    <cellStyle name="SAPBEXresData" xfId="63" xr:uid="{00000000-0005-0000-0000-00005F000000}"/>
    <cellStyle name="SAPBEXresData 2" xfId="107" xr:uid="{00000000-0005-0000-0000-000060000000}"/>
    <cellStyle name="SAPBEXresDataEmph" xfId="64" xr:uid="{00000000-0005-0000-0000-000061000000}"/>
    <cellStyle name="SAPBEXresDataEmph 2" xfId="108" xr:uid="{00000000-0005-0000-0000-000062000000}"/>
    <cellStyle name="SAPBEXresItem" xfId="65" xr:uid="{00000000-0005-0000-0000-000063000000}"/>
    <cellStyle name="SAPBEXresItem 2" xfId="109" xr:uid="{00000000-0005-0000-0000-000064000000}"/>
    <cellStyle name="SAPBEXresItemX" xfId="66" xr:uid="{00000000-0005-0000-0000-000065000000}"/>
    <cellStyle name="SAPBEXresItemX 2" xfId="110" xr:uid="{00000000-0005-0000-0000-000066000000}"/>
    <cellStyle name="SAPBEXstdData" xfId="18" xr:uid="{00000000-0005-0000-0000-000067000000}"/>
    <cellStyle name="SAPBEXstdData 2" xfId="111" xr:uid="{00000000-0005-0000-0000-000068000000}"/>
    <cellStyle name="SAPBEXstdDataEmph" xfId="67" xr:uid="{00000000-0005-0000-0000-000069000000}"/>
    <cellStyle name="SAPBEXstdDataEmph 2" xfId="112" xr:uid="{00000000-0005-0000-0000-00006A000000}"/>
    <cellStyle name="SAPBEXstdItem" xfId="19" xr:uid="{00000000-0005-0000-0000-00006B000000}"/>
    <cellStyle name="SAPBEXstdItem 2" xfId="113" xr:uid="{00000000-0005-0000-0000-00006C000000}"/>
    <cellStyle name="SAPBEXstdItemX" xfId="68" xr:uid="{00000000-0005-0000-0000-00006D000000}"/>
    <cellStyle name="SAPBEXstdItemX 2" xfId="114" xr:uid="{00000000-0005-0000-0000-00006E000000}"/>
    <cellStyle name="SAPBEXtitle" xfId="69" xr:uid="{00000000-0005-0000-0000-00006F000000}"/>
    <cellStyle name="SAPBEXtitle 2" xfId="115" xr:uid="{00000000-0005-0000-0000-000070000000}"/>
    <cellStyle name="SAPBEXunassignedItem" xfId="70" xr:uid="{00000000-0005-0000-0000-000071000000}"/>
    <cellStyle name="SAPBEXundefined" xfId="71" xr:uid="{00000000-0005-0000-0000-000072000000}"/>
    <cellStyle name="SAPBEXundefined 2" xfId="116" xr:uid="{00000000-0005-0000-0000-000073000000}"/>
    <cellStyle name="Sheet Title" xfId="72" xr:uid="{00000000-0005-0000-0000-00007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6"/>
  <sheetViews>
    <sheetView showGridLines="0" tabSelected="1" workbookViewId="0">
      <selection activeCell="C3" sqref="C3:E3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3" t="s">
        <v>3498</v>
      </c>
      <c r="D3" s="264"/>
      <c r="E3" s="265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6" t="s">
        <v>3499</v>
      </c>
      <c r="D4" s="267"/>
      <c r="E4" s="268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6" t="s">
        <v>3500</v>
      </c>
      <c r="D5" s="267"/>
      <c r="E5" s="268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6" t="s">
        <v>3501</v>
      </c>
      <c r="D6" s="267"/>
      <c r="E6" s="268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6" t="s">
        <v>3502</v>
      </c>
      <c r="D7" s="267"/>
      <c r="E7" s="268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2" t="s">
        <v>1983</v>
      </c>
      <c r="C9" s="261"/>
      <c r="D9" s="261"/>
      <c r="E9" s="261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2" t="s">
        <v>3</v>
      </c>
      <c r="C10" s="261"/>
      <c r="D10" s="261"/>
      <c r="E10" s="261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0"/>
      <c r="C11" s="261"/>
      <c r="D11" s="261"/>
      <c r="E11" s="261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53058658</v>
      </c>
      <c r="D14" s="161">
        <f>+D15+D16</f>
        <v>52652010</v>
      </c>
      <c r="E14" s="161">
        <f>+E15+E16</f>
        <v>52662843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53053658</v>
      </c>
      <c r="D15" s="164">
        <f>'PLAN PRIHODA I PRIMITAKA '!D67</f>
        <v>52647510</v>
      </c>
      <c r="E15" s="164">
        <f>'PLAN PRIHODA I PRIMITAKA '!D107</f>
        <v>52658343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5000</v>
      </c>
      <c r="D16" s="164">
        <f>'PLAN PRIHODA I PRIMITAKA '!D74</f>
        <v>4500</v>
      </c>
      <c r="E16" s="164">
        <f>'PLAN PRIHODA I PRIMITAKA '!D114</f>
        <v>4500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51947457</v>
      </c>
      <c r="D17" s="168">
        <f>+D18+D19</f>
        <v>52119985</v>
      </c>
      <c r="E17" s="168">
        <f>+E18+E19</f>
        <v>52161268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51327457</v>
      </c>
      <c r="D18" s="170">
        <f>'PLAN RASHODA I IZDATAKA'!D72</f>
        <v>51350485</v>
      </c>
      <c r="E18" s="170">
        <f>'PLAN RASHODA I IZDATAKA'!D92</f>
        <v>51391768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620000</v>
      </c>
      <c r="D19" s="170">
        <f>'PLAN RASHODA I IZDATAKA'!D80</f>
        <v>769500</v>
      </c>
      <c r="E19" s="170">
        <f>'PLAN RASHODA I IZDATAKA'!D100</f>
        <v>769500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1111201</v>
      </c>
      <c r="D20" s="161">
        <f>+D14-D17</f>
        <v>532025</v>
      </c>
      <c r="E20" s="161">
        <f>+E14-E17</f>
        <v>501575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0"/>
      <c r="C21" s="261"/>
      <c r="D21" s="261"/>
      <c r="E21" s="261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4300000</v>
      </c>
      <c r="D23" s="169">
        <f>'PLAN PRIHODA I PRIMITAKA '!D45</f>
        <v>5411201</v>
      </c>
      <c r="E23" s="169">
        <f>'PLAN PRIHODA I PRIMITAKA '!D85</f>
        <v>5943226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-5411201</v>
      </c>
      <c r="D24" s="173">
        <f>'PLAN PRIHODA I PRIMITAKA '!D47</f>
        <v>-5943226</v>
      </c>
      <c r="E24" s="174">
        <f>'PLAN PRIHODA I PRIMITAKA '!D87</f>
        <v>-6444801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0"/>
      <c r="C25" s="261"/>
      <c r="D25" s="261"/>
      <c r="E25" s="261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0"/>
      <c r="C30" s="261"/>
      <c r="D30" s="261"/>
      <c r="E30" s="261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21"/>
  <sheetViews>
    <sheetView showGridLines="0" topLeftCell="D1" zoomScaleNormal="100" workbookViewId="0">
      <pane ySplit="2" topLeftCell="A3" activePane="bottomLeft" state="frozen"/>
      <selection pane="bottomLeft" activeCell="I3" sqref="I3:I1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44408714</v>
      </c>
      <c r="H3" s="182">
        <v>44654010</v>
      </c>
      <c r="I3" s="182">
        <v>44653843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31</v>
      </c>
      <c r="D4" s="136" t="str">
        <f t="shared" ref="D4:D67" si="1">IFERROR(VLOOKUP(E4,$Q$6:$T$105,4,FALSE),"")</f>
        <v>Vlastiti prihodi</v>
      </c>
      <c r="E4" s="148">
        <v>6614</v>
      </c>
      <c r="F4" s="188" t="str">
        <f t="shared" ref="F4:F67" si="2">IFERROR(VLOOKUP(E4,$Q$6:$T$105,2,FALSE),"")</f>
        <v>Prihodi od prodanih proizvoda i robe</v>
      </c>
      <c r="G4" s="182">
        <v>7500</v>
      </c>
      <c r="H4" s="182">
        <v>7500</v>
      </c>
      <c r="I4" s="182">
        <v>7500</v>
      </c>
      <c r="K4" s="139" t="str">
        <f t="shared" ref="K4:K67" si="3">LEFT(E4,3)</f>
        <v>661</v>
      </c>
      <c r="L4" s="139" t="str">
        <f t="shared" ref="L4:L67" si="4">LEFT(E4,2)</f>
        <v>66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6615</v>
      </c>
      <c r="F5" s="188" t="str">
        <f t="shared" si="2"/>
        <v>Prihodi od pruženih usluga</v>
      </c>
      <c r="G5" s="182">
        <v>5150000</v>
      </c>
      <c r="H5" s="182">
        <v>5151000</v>
      </c>
      <c r="I5" s="182">
        <v>5152000</v>
      </c>
      <c r="K5" s="139" t="str">
        <f t="shared" si="3"/>
        <v>661</v>
      </c>
      <c r="L5" s="139" t="str">
        <f t="shared" si="4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43</v>
      </c>
      <c r="D6" s="136" t="str">
        <f t="shared" si="1"/>
        <v>Ostali prihodi za posebne namjene</v>
      </c>
      <c r="E6" s="148">
        <v>65264</v>
      </c>
      <c r="F6" s="188" t="str">
        <f t="shared" si="2"/>
        <v>Sufinanciranje cijene usluge, participacije i slično</v>
      </c>
      <c r="G6" s="182">
        <v>1710000</v>
      </c>
      <c r="H6" s="182">
        <v>1715000</v>
      </c>
      <c r="I6" s="182">
        <v>1720000</v>
      </c>
      <c r="K6" s="139" t="str">
        <f t="shared" si="3"/>
        <v>652</v>
      </c>
      <c r="L6" s="139" t="str">
        <f t="shared" si="4"/>
        <v>65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43</v>
      </c>
      <c r="D7" s="136" t="str">
        <f t="shared" si="1"/>
        <v>Ostali prihodi za posebne namjene</v>
      </c>
      <c r="E7" s="148">
        <v>65268</v>
      </c>
      <c r="F7" s="188" t="str">
        <f t="shared" si="2"/>
        <v xml:space="preserve">Ostali prihodi za posebne namjene </v>
      </c>
      <c r="G7" s="182">
        <v>792052</v>
      </c>
      <c r="H7" s="182">
        <v>248355</v>
      </c>
      <c r="I7" s="182">
        <v>253355</v>
      </c>
      <c r="K7" s="139" t="str">
        <f t="shared" si="3"/>
        <v>652</v>
      </c>
      <c r="L7" s="139" t="str">
        <f t="shared" si="4"/>
        <v>65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52</v>
      </c>
      <c r="D8" s="136" t="str">
        <f t="shared" si="1"/>
        <v xml:space="preserve">Ostale pomoći i darovnice </v>
      </c>
      <c r="E8" s="148">
        <v>6381</v>
      </c>
      <c r="F8" s="188" t="str">
        <f t="shared" si="2"/>
        <v>Tekuće pomoći temeljem prijenosa EU sredstava iz proračuna JLP(R)S, korisnika JLPRS ili izvanproračunskog korisnika</v>
      </c>
      <c r="G8" s="182">
        <v>640415</v>
      </c>
      <c r="H8" s="182">
        <v>0</v>
      </c>
      <c r="I8" s="182">
        <v>0</v>
      </c>
      <c r="K8" s="139" t="str">
        <f t="shared" si="3"/>
        <v>638</v>
      </c>
      <c r="L8" s="139" t="str">
        <f t="shared" si="4"/>
        <v>63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52</v>
      </c>
      <c r="D9" s="136" t="str">
        <f t="shared" si="1"/>
        <v xml:space="preserve">Ostale pomoći i darovnice </v>
      </c>
      <c r="E9" s="148">
        <v>6391</v>
      </c>
      <c r="F9" s="188" t="str">
        <f t="shared" si="2"/>
        <v>Tekući prijenosi između proračunskih korisnika istog proračuna</v>
      </c>
      <c r="G9" s="182">
        <v>3004</v>
      </c>
      <c r="H9" s="182">
        <v>0</v>
      </c>
      <c r="I9" s="182">
        <v>0</v>
      </c>
      <c r="K9" s="139" t="str">
        <f t="shared" si="3"/>
        <v>639</v>
      </c>
      <c r="L9" s="139" t="str">
        <f t="shared" si="4"/>
        <v>63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52</v>
      </c>
      <c r="D10" s="136" t="str">
        <f t="shared" si="1"/>
        <v xml:space="preserve">Ostale pomoći i darovnice </v>
      </c>
      <c r="E10" s="148">
        <v>6393</v>
      </c>
      <c r="F10" s="188" t="str">
        <f t="shared" si="2"/>
        <v>Tekući prijenosi između proračunskih korisnika istog proračuna temeljem prijenosa EU sredstava</v>
      </c>
      <c r="G10" s="182">
        <v>341973</v>
      </c>
      <c r="H10" s="182">
        <v>871645</v>
      </c>
      <c r="I10" s="182">
        <v>871645</v>
      </c>
      <c r="K10" s="139" t="str">
        <f t="shared" si="3"/>
        <v>639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71</v>
      </c>
      <c r="D11" s="136" t="str">
        <f t="shared" si="1"/>
        <v>Prihodi od prodaje ili zamjene nefinancijske imovine i naknade s naslova osiguranja</v>
      </c>
      <c r="E11" s="148">
        <v>721110071</v>
      </c>
      <c r="F11" s="188" t="str">
        <f t="shared" si="2"/>
        <v>Stambeni objekti za zaposlene izvor 71</v>
      </c>
      <c r="G11" s="182">
        <v>5000</v>
      </c>
      <c r="H11" s="182">
        <v>4500</v>
      </c>
      <c r="I11" s="182">
        <v>4500</v>
      </c>
      <c r="K11" s="139" t="str">
        <f t="shared" si="3"/>
        <v>721</v>
      </c>
      <c r="L11" s="139" t="str">
        <f t="shared" si="4"/>
        <v>72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 xr:uid="{00000000-0009-0000-0000-000001000000}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507"/>
  <sheetViews>
    <sheetView showGridLines="0" topLeftCell="F1" zoomScaleNormal="100" workbookViewId="0">
      <pane ySplit="2" topLeftCell="A69" activePane="bottomLeft" state="frozen"/>
      <selection pane="bottomLeft" activeCell="K83" sqref="K83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34173856</v>
      </c>
      <c r="J3" s="182">
        <v>34177847</v>
      </c>
      <c r="K3" s="182">
        <v>34177680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3132</v>
      </c>
      <c r="F4" s="144" t="str">
        <f t="shared" ref="F4:F67" si="3">IFERROR(VLOOKUP(E4,$R$5:$T$129,2,FALSE),"")</f>
        <v>Doprinosi za obvezno zdravstveno osiguranje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5611700</v>
      </c>
      <c r="J4" s="182">
        <v>5611700</v>
      </c>
      <c r="K4" s="182">
        <v>5611700</v>
      </c>
      <c r="M4" s="139" t="str">
        <f t="shared" ref="M4:M67" si="5">LEFT(E4,3)</f>
        <v>313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3114</v>
      </c>
      <c r="F5" s="144" t="str">
        <f t="shared" si="3"/>
        <v>Plaće za posebne uvjete rada</v>
      </c>
      <c r="G5" s="183" t="s">
        <v>65</v>
      </c>
      <c r="H5" s="144" t="str">
        <f t="shared" si="4"/>
        <v>REDOVNA DJELATNOST SVEUČILIŠTA U OSIJEKU</v>
      </c>
      <c r="I5" s="182">
        <v>32520</v>
      </c>
      <c r="J5" s="182">
        <v>32520</v>
      </c>
      <c r="K5" s="182">
        <v>32520</v>
      </c>
      <c r="M5" s="139" t="str">
        <f t="shared" si="5"/>
        <v>311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3121</v>
      </c>
      <c r="F6" s="144" t="str">
        <f t="shared" si="3"/>
        <v>Ostali rashodi za zaposlene</v>
      </c>
      <c r="G6" s="183" t="s">
        <v>65</v>
      </c>
      <c r="H6" s="144" t="str">
        <f t="shared" si="4"/>
        <v>REDOVNA DJELATNOST SVEUČILIŠTA U OSIJEKU</v>
      </c>
      <c r="I6" s="182">
        <v>840946</v>
      </c>
      <c r="J6" s="182">
        <v>840946</v>
      </c>
      <c r="K6" s="182">
        <v>840946</v>
      </c>
      <c r="M6" s="139" t="str">
        <f t="shared" si="5"/>
        <v>312</v>
      </c>
      <c r="N6" s="139" t="str">
        <f t="shared" si="6"/>
        <v>31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3212</v>
      </c>
      <c r="F7" s="144" t="str">
        <f t="shared" si="3"/>
        <v>Naknade za prijevoz, za rad na terenu i odvojeni život</v>
      </c>
      <c r="G7" s="183" t="s">
        <v>65</v>
      </c>
      <c r="H7" s="144" t="str">
        <f t="shared" si="4"/>
        <v>REDOVNA DJELATNOST SVEUČILIŠTA U OSIJEKU</v>
      </c>
      <c r="I7" s="182">
        <v>438610</v>
      </c>
      <c r="J7" s="182">
        <v>438610</v>
      </c>
      <c r="K7" s="182">
        <v>438610</v>
      </c>
      <c r="M7" s="139" t="str">
        <f t="shared" si="5"/>
        <v>321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3236</v>
      </c>
      <c r="F8" s="144" t="str">
        <f t="shared" si="3"/>
        <v>Zdravstvene i veterinarske usluge</v>
      </c>
      <c r="G8" s="183" t="s">
        <v>65</v>
      </c>
      <c r="H8" s="144" t="str">
        <f t="shared" si="4"/>
        <v>REDOVNA DJELATNOST SVEUČILIŠTA U OSIJEKU</v>
      </c>
      <c r="I8" s="182">
        <v>36000</v>
      </c>
      <c r="J8" s="182">
        <v>36000</v>
      </c>
      <c r="K8" s="182">
        <v>36000</v>
      </c>
      <c r="M8" s="139" t="str">
        <f t="shared" si="5"/>
        <v>323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3295</v>
      </c>
      <c r="F9" s="144" t="str">
        <f t="shared" si="3"/>
        <v>Pristojbe i naknade</v>
      </c>
      <c r="G9" s="183" t="s">
        <v>65</v>
      </c>
      <c r="H9" s="144" t="str">
        <f t="shared" si="4"/>
        <v>REDOVNA DJELATNOST SVEUČILIŠTA U OSIJEKU</v>
      </c>
      <c r="I9" s="182">
        <v>30945</v>
      </c>
      <c r="J9" s="182">
        <v>30945</v>
      </c>
      <c r="K9" s="182">
        <v>30945</v>
      </c>
      <c r="M9" s="139" t="str">
        <f t="shared" si="5"/>
        <v>329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3237</v>
      </c>
      <c r="F10" s="144" t="str">
        <f t="shared" si="3"/>
        <v>Intelektualne i osobne usluge</v>
      </c>
      <c r="G10" s="183" t="s">
        <v>777</v>
      </c>
      <c r="H10" s="144" t="str">
        <f t="shared" si="4"/>
        <v>PROGRAMI VJEŽBAONICA VISOKIH UČILIŠTA</v>
      </c>
      <c r="I10" s="182">
        <v>28645</v>
      </c>
      <c r="J10" s="182">
        <v>28788</v>
      </c>
      <c r="K10" s="182">
        <v>28788</v>
      </c>
      <c r="M10" s="139" t="str">
        <f t="shared" si="5"/>
        <v>323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3111</v>
      </c>
      <c r="F11" s="144" t="str">
        <f t="shared" si="3"/>
        <v>Plaće za redovan rad</v>
      </c>
      <c r="G11" s="183" t="s">
        <v>775</v>
      </c>
      <c r="H11" s="144" t="str">
        <f t="shared" si="4"/>
        <v>PROGRAMSKO FINANCIRANJE JAVNIH VISOKIH UČILIŠTA</v>
      </c>
      <c r="I11" s="182">
        <v>200000</v>
      </c>
      <c r="J11" s="182">
        <v>200000</v>
      </c>
      <c r="K11" s="182">
        <v>200000</v>
      </c>
      <c r="M11" s="139" t="str">
        <f t="shared" si="5"/>
        <v>311</v>
      </c>
      <c r="N11" s="139" t="str">
        <f t="shared" si="6"/>
        <v>31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3132</v>
      </c>
      <c r="F12" s="144" t="str">
        <f t="shared" si="3"/>
        <v>Doprinosi za obvezno zdravstveno osiguranje</v>
      </c>
      <c r="G12" s="183" t="s">
        <v>775</v>
      </c>
      <c r="H12" s="144" t="str">
        <f t="shared" si="4"/>
        <v>PROGRAMSKO FINANCIRANJE JAVNIH VISOKIH UČILIŠTA</v>
      </c>
      <c r="I12" s="182">
        <v>33000</v>
      </c>
      <c r="J12" s="182">
        <v>33000</v>
      </c>
      <c r="K12" s="182">
        <v>33000</v>
      </c>
      <c r="M12" s="139" t="str">
        <f t="shared" si="5"/>
        <v>313</v>
      </c>
      <c r="N12" s="139" t="str">
        <f t="shared" si="6"/>
        <v>31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3211</v>
      </c>
      <c r="F13" s="144" t="str">
        <f t="shared" si="3"/>
        <v>Službena putovanja</v>
      </c>
      <c r="G13" s="183" t="s">
        <v>775</v>
      </c>
      <c r="H13" s="144" t="str">
        <f t="shared" si="4"/>
        <v>PROGRAMSKO FINANCIRANJE JAVNIH VISOKIH UČILIŠTA</v>
      </c>
      <c r="I13" s="182">
        <v>417000</v>
      </c>
      <c r="J13" s="182">
        <v>417000</v>
      </c>
      <c r="K13" s="182">
        <v>417000</v>
      </c>
      <c r="M13" s="139" t="str">
        <f t="shared" si="5"/>
        <v>321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3213</v>
      </c>
      <c r="F14" s="144" t="str">
        <f t="shared" si="3"/>
        <v>Stručno usavršavanje zaposlenika</v>
      </c>
      <c r="G14" s="183" t="s">
        <v>775</v>
      </c>
      <c r="H14" s="144" t="str">
        <f t="shared" si="4"/>
        <v>PROGRAMSKO FINANCIRANJE JAVNIH VISOKIH UČILIŠTA</v>
      </c>
      <c r="I14" s="182">
        <v>110000</v>
      </c>
      <c r="J14" s="182">
        <v>110000</v>
      </c>
      <c r="K14" s="182">
        <v>110000</v>
      </c>
      <c r="M14" s="139" t="str">
        <f t="shared" si="5"/>
        <v>321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3221</v>
      </c>
      <c r="F15" s="144" t="str">
        <f t="shared" si="3"/>
        <v>Uredski materijal i ostali materijalni rashodi</v>
      </c>
      <c r="G15" s="183" t="s">
        <v>775</v>
      </c>
      <c r="H15" s="144" t="str">
        <f t="shared" si="4"/>
        <v>PROGRAMSKO FINANCIRANJE JAVNIH VISOKIH UČILIŠTA</v>
      </c>
      <c r="I15" s="182">
        <v>140000</v>
      </c>
      <c r="J15" s="182">
        <v>140000</v>
      </c>
      <c r="K15" s="182">
        <v>140000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3223</v>
      </c>
      <c r="F16" s="144" t="str">
        <f t="shared" si="3"/>
        <v>Energija</v>
      </c>
      <c r="G16" s="183" t="s">
        <v>775</v>
      </c>
      <c r="H16" s="144" t="str">
        <f t="shared" si="4"/>
        <v>PROGRAMSKO FINANCIRANJE JAVNIH VISOKIH UČILIŠTA</v>
      </c>
      <c r="I16" s="182">
        <v>493000</v>
      </c>
      <c r="J16" s="182">
        <v>493000</v>
      </c>
      <c r="K16" s="182">
        <v>493000</v>
      </c>
      <c r="M16" s="139" t="str">
        <f t="shared" si="5"/>
        <v>322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3231</v>
      </c>
      <c r="F17" s="144" t="str">
        <f t="shared" si="3"/>
        <v>Usluge telefona, pošte i prijevoza</v>
      </c>
      <c r="G17" s="183" t="s">
        <v>775</v>
      </c>
      <c r="H17" s="144" t="str">
        <f t="shared" si="4"/>
        <v>PROGRAMSKO FINANCIRANJE JAVNIH VISOKIH UČILIŠTA</v>
      </c>
      <c r="I17" s="182">
        <v>172000</v>
      </c>
      <c r="J17" s="182">
        <v>172000</v>
      </c>
      <c r="K17" s="182">
        <v>172000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3232</v>
      </c>
      <c r="F18" s="144" t="str">
        <f t="shared" si="3"/>
        <v>Usluge tekućeg i investicijskog održavanja</v>
      </c>
      <c r="G18" s="183" t="s">
        <v>775</v>
      </c>
      <c r="H18" s="144" t="str">
        <f t="shared" si="4"/>
        <v>PROGRAMSKO FINANCIRANJE JAVNIH VISOKIH UČILIŠTA</v>
      </c>
      <c r="I18" s="182">
        <v>40000</v>
      </c>
      <c r="J18" s="182">
        <v>40000</v>
      </c>
      <c r="K18" s="182">
        <v>40000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3233</v>
      </c>
      <c r="F19" s="144" t="str">
        <f t="shared" si="3"/>
        <v>Usluge promidžbe i informiranja</v>
      </c>
      <c r="G19" s="183" t="s">
        <v>775</v>
      </c>
      <c r="H19" s="144" t="str">
        <f t="shared" si="4"/>
        <v>PROGRAMSKO FINANCIRANJE JAVNIH VISOKIH UČILIŠTA</v>
      </c>
      <c r="I19" s="182">
        <v>130960</v>
      </c>
      <c r="J19" s="182">
        <v>130960</v>
      </c>
      <c r="K19" s="182">
        <v>130960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3234</v>
      </c>
      <c r="F20" s="144" t="str">
        <f t="shared" si="3"/>
        <v>Komunalne usluge</v>
      </c>
      <c r="G20" s="183" t="s">
        <v>775</v>
      </c>
      <c r="H20" s="144" t="str">
        <f t="shared" si="4"/>
        <v>PROGRAMSKO FINANCIRANJE JAVNIH VISOKIH UČILIŠTA</v>
      </c>
      <c r="I20" s="182">
        <v>102100</v>
      </c>
      <c r="J20" s="182">
        <v>102100</v>
      </c>
      <c r="K20" s="182">
        <v>102100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3235</v>
      </c>
      <c r="F21" s="144" t="str">
        <f t="shared" si="3"/>
        <v>Zakupnine i najamnine</v>
      </c>
      <c r="G21" s="183" t="s">
        <v>775</v>
      </c>
      <c r="H21" s="144" t="str">
        <f t="shared" si="4"/>
        <v>PROGRAMSKO FINANCIRANJE JAVNIH VISOKIH UČILIŠTA</v>
      </c>
      <c r="I21" s="182">
        <v>117000</v>
      </c>
      <c r="J21" s="182">
        <v>117000</v>
      </c>
      <c r="K21" s="182">
        <v>117000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3237</v>
      </c>
      <c r="F22" s="144" t="str">
        <f t="shared" si="3"/>
        <v>Intelektualne i osobne usluge</v>
      </c>
      <c r="G22" s="183" t="s">
        <v>775</v>
      </c>
      <c r="H22" s="144" t="str">
        <f t="shared" si="4"/>
        <v>PROGRAMSKO FINANCIRANJE JAVNIH VISOKIH UČILIŠTA</v>
      </c>
      <c r="I22" s="182">
        <v>638438</v>
      </c>
      <c r="J22" s="182">
        <v>879600</v>
      </c>
      <c r="K22" s="182">
        <v>879600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3238</v>
      </c>
      <c r="F23" s="144" t="str">
        <f t="shared" si="3"/>
        <v>Računalne usluge</v>
      </c>
      <c r="G23" s="183" t="s">
        <v>775</v>
      </c>
      <c r="H23" s="144" t="str">
        <f t="shared" si="4"/>
        <v>PROGRAMSKO FINANCIRANJE JAVNIH VISOKIH UČILIŠTA</v>
      </c>
      <c r="I23" s="182">
        <v>100000</v>
      </c>
      <c r="J23" s="182">
        <v>100000</v>
      </c>
      <c r="K23" s="182">
        <v>100000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3239</v>
      </c>
      <c r="F24" s="144" t="str">
        <f t="shared" si="3"/>
        <v>Ostale usluge</v>
      </c>
      <c r="G24" s="183" t="s">
        <v>775</v>
      </c>
      <c r="H24" s="144" t="str">
        <f t="shared" si="4"/>
        <v>PROGRAMSKO FINANCIRANJE JAVNIH VISOKIH UČILIŠTA</v>
      </c>
      <c r="I24" s="182">
        <v>111400</v>
      </c>
      <c r="J24" s="182">
        <v>111400</v>
      </c>
      <c r="K24" s="182">
        <v>111400</v>
      </c>
      <c r="M24" s="139" t="str">
        <f t="shared" si="5"/>
        <v>323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3241</v>
      </c>
      <c r="F25" s="144" t="str">
        <f t="shared" si="3"/>
        <v>Naknade troškova osobama izvan radnog odnosa</v>
      </c>
      <c r="G25" s="183" t="s">
        <v>775</v>
      </c>
      <c r="H25" s="144" t="str">
        <f t="shared" si="4"/>
        <v>PROGRAMSKO FINANCIRANJE JAVNIH VISOKIH UČILIŠTA</v>
      </c>
      <c r="I25" s="182">
        <v>85000</v>
      </c>
      <c r="J25" s="182">
        <v>85000</v>
      </c>
      <c r="K25" s="182">
        <v>85000</v>
      </c>
      <c r="M25" s="139" t="str">
        <f t="shared" si="5"/>
        <v>324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3292</v>
      </c>
      <c r="F26" s="144" t="str">
        <f t="shared" si="3"/>
        <v>Premije osiguranja</v>
      </c>
      <c r="G26" s="183" t="s">
        <v>775</v>
      </c>
      <c r="H26" s="144" t="str">
        <f t="shared" si="4"/>
        <v>PROGRAMSKO FINANCIRANJE JAVNIH VISOKIH UČILIŠTA</v>
      </c>
      <c r="I26" s="182">
        <v>17500</v>
      </c>
      <c r="J26" s="182">
        <v>17500</v>
      </c>
      <c r="K26" s="182">
        <v>17500</v>
      </c>
      <c r="M26" s="139" t="str">
        <f t="shared" si="5"/>
        <v>329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3293</v>
      </c>
      <c r="F27" s="144" t="str">
        <f t="shared" si="3"/>
        <v>Reprezentacija</v>
      </c>
      <c r="G27" s="183" t="s">
        <v>775</v>
      </c>
      <c r="H27" s="144" t="str">
        <f t="shared" si="4"/>
        <v>PROGRAMSKO FINANCIRANJE JAVNIH VISOKIH UČILIŠTA</v>
      </c>
      <c r="I27" s="182">
        <v>10000</v>
      </c>
      <c r="J27" s="182">
        <v>10000</v>
      </c>
      <c r="K27" s="182">
        <v>10000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3294</v>
      </c>
      <c r="F28" s="144" t="str">
        <f t="shared" si="3"/>
        <v>Članarine i norme</v>
      </c>
      <c r="G28" s="183" t="s">
        <v>775</v>
      </c>
      <c r="H28" s="144" t="str">
        <f t="shared" si="4"/>
        <v>PROGRAMSKO FINANCIRANJE JAVNIH VISOKIH UČILIŠTA</v>
      </c>
      <c r="I28" s="182">
        <v>24000</v>
      </c>
      <c r="J28" s="182">
        <v>24000</v>
      </c>
      <c r="K28" s="182">
        <v>24000</v>
      </c>
      <c r="M28" s="139" t="str">
        <f t="shared" si="5"/>
        <v>329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11</v>
      </c>
      <c r="D29" s="144" t="str">
        <f t="shared" si="2"/>
        <v>Opći prihodi i primici</v>
      </c>
      <c r="E29" s="149">
        <v>3295</v>
      </c>
      <c r="F29" s="144" t="str">
        <f t="shared" si="3"/>
        <v>Pristojbe i naknade</v>
      </c>
      <c r="G29" s="183" t="s">
        <v>775</v>
      </c>
      <c r="H29" s="144" t="str">
        <f t="shared" si="4"/>
        <v>PROGRAMSKO FINANCIRANJE JAVNIH VISOKIH UČILIŠTA</v>
      </c>
      <c r="I29" s="182">
        <v>3000</v>
      </c>
      <c r="J29" s="182">
        <v>3000</v>
      </c>
      <c r="K29" s="182">
        <v>3000</v>
      </c>
      <c r="M29" s="139" t="str">
        <f t="shared" si="5"/>
        <v>329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11</v>
      </c>
      <c r="D30" s="144" t="str">
        <f t="shared" si="2"/>
        <v>Opći prihodi i primici</v>
      </c>
      <c r="E30" s="149">
        <v>3299</v>
      </c>
      <c r="F30" s="144" t="str">
        <f t="shared" si="3"/>
        <v>Ostali nespomenuti rashodi poslovanja</v>
      </c>
      <c r="G30" s="183" t="s">
        <v>775</v>
      </c>
      <c r="H30" s="144" t="str">
        <f t="shared" si="4"/>
        <v>PROGRAMSKO FINANCIRANJE JAVNIH VISOKIH UČILIŠTA</v>
      </c>
      <c r="I30" s="182">
        <v>20000</v>
      </c>
      <c r="J30" s="182">
        <v>20000</v>
      </c>
      <c r="K30" s="182">
        <v>20000</v>
      </c>
      <c r="M30" s="139" t="str">
        <f t="shared" si="5"/>
        <v>329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11</v>
      </c>
      <c r="D31" s="144" t="str">
        <f t="shared" si="2"/>
        <v>Opći prihodi i primici</v>
      </c>
      <c r="E31" s="149">
        <v>3431</v>
      </c>
      <c r="F31" s="144" t="str">
        <f t="shared" si="3"/>
        <v>Bankarske usluge i usluge platnog prometa</v>
      </c>
      <c r="G31" s="183" t="s">
        <v>775</v>
      </c>
      <c r="H31" s="144" t="str">
        <f t="shared" si="4"/>
        <v>PROGRAMSKO FINANCIRANJE JAVNIH VISOKIH UČILIŠTA</v>
      </c>
      <c r="I31" s="182">
        <v>28094</v>
      </c>
      <c r="J31" s="182">
        <v>28094</v>
      </c>
      <c r="K31" s="182">
        <v>28094</v>
      </c>
      <c r="M31" s="139" t="str">
        <f t="shared" si="5"/>
        <v>343</v>
      </c>
      <c r="N31" s="139" t="str">
        <f t="shared" si="6"/>
        <v>34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11</v>
      </c>
      <c r="D32" s="144" t="str">
        <f t="shared" si="2"/>
        <v>Opći prihodi i primici</v>
      </c>
      <c r="E32" s="149">
        <v>3432</v>
      </c>
      <c r="F32" s="144" t="str">
        <f t="shared" si="3"/>
        <v>Negativne tečajne razlike i razlike zbog primjene valutne kl</v>
      </c>
      <c r="G32" s="183" t="s">
        <v>775</v>
      </c>
      <c r="H32" s="144" t="str">
        <f t="shared" si="4"/>
        <v>PROGRAMSKO FINANCIRANJE JAVNIH VISOKIH UČILIŠTA</v>
      </c>
      <c r="I32" s="182">
        <v>1000</v>
      </c>
      <c r="J32" s="182">
        <v>1000</v>
      </c>
      <c r="K32" s="182">
        <v>1000</v>
      </c>
      <c r="M32" s="139" t="str">
        <f t="shared" si="5"/>
        <v>343</v>
      </c>
      <c r="N32" s="139" t="str">
        <f t="shared" si="6"/>
        <v>34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11</v>
      </c>
      <c r="D33" s="144" t="str">
        <f t="shared" si="2"/>
        <v>Opći prihodi i primici</v>
      </c>
      <c r="E33" s="149">
        <v>4221</v>
      </c>
      <c r="F33" s="144" t="str">
        <f t="shared" si="3"/>
        <v>Uredska oprema i namještaj</v>
      </c>
      <c r="G33" s="183" t="s">
        <v>775</v>
      </c>
      <c r="H33" s="144" t="str">
        <f t="shared" si="4"/>
        <v>PROGRAMSKO FINANCIRANJE JAVNIH VISOKIH UČILIŠTA</v>
      </c>
      <c r="I33" s="182">
        <v>127000</v>
      </c>
      <c r="J33" s="182">
        <v>127000</v>
      </c>
      <c r="K33" s="182">
        <v>127000</v>
      </c>
      <c r="M33" s="139" t="str">
        <f t="shared" si="5"/>
        <v>422</v>
      </c>
      <c r="N33" s="139" t="str">
        <f t="shared" si="6"/>
        <v>42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11</v>
      </c>
      <c r="D34" s="144" t="str">
        <f t="shared" si="2"/>
        <v>Opći prihodi i primici</v>
      </c>
      <c r="E34" s="149">
        <v>4222</v>
      </c>
      <c r="F34" s="144" t="str">
        <f t="shared" si="3"/>
        <v>Komunikacijska oprema</v>
      </c>
      <c r="G34" s="183" t="s">
        <v>775</v>
      </c>
      <c r="H34" s="144" t="str">
        <f t="shared" si="4"/>
        <v>PROGRAMSKO FINANCIRANJE JAVNIH VISOKIH UČILIŠTA</v>
      </c>
      <c r="I34" s="182">
        <v>20000</v>
      </c>
      <c r="J34" s="182">
        <v>20000</v>
      </c>
      <c r="K34" s="182">
        <v>20000</v>
      </c>
      <c r="M34" s="139" t="str">
        <f t="shared" si="5"/>
        <v>422</v>
      </c>
      <c r="N34" s="139" t="str">
        <f t="shared" si="6"/>
        <v>42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11</v>
      </c>
      <c r="D35" s="144" t="str">
        <f t="shared" si="2"/>
        <v>Opći prihodi i primici</v>
      </c>
      <c r="E35" s="149">
        <v>4241</v>
      </c>
      <c r="F35" s="144" t="str">
        <f t="shared" si="3"/>
        <v>Knjige</v>
      </c>
      <c r="G35" s="183" t="s">
        <v>775</v>
      </c>
      <c r="H35" s="144" t="str">
        <f t="shared" si="4"/>
        <v>PROGRAMSKO FINANCIRANJE JAVNIH VISOKIH UČILIŠTA</v>
      </c>
      <c r="I35" s="182">
        <v>75000</v>
      </c>
      <c r="J35" s="182">
        <v>75000</v>
      </c>
      <c r="K35" s="182">
        <v>75000</v>
      </c>
      <c r="M35" s="139" t="str">
        <f t="shared" si="5"/>
        <v>424</v>
      </c>
      <c r="N35" s="139" t="str">
        <f t="shared" si="6"/>
        <v>42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31</v>
      </c>
      <c r="D36" s="144" t="str">
        <f t="shared" si="2"/>
        <v>Vlastiti prihodi</v>
      </c>
      <c r="E36" s="149">
        <v>3111</v>
      </c>
      <c r="F36" s="144" t="str">
        <f t="shared" si="3"/>
        <v>Plaće za redovan rad</v>
      </c>
      <c r="G36" s="183" t="s">
        <v>181</v>
      </c>
      <c r="H36" s="144" t="str">
        <f t="shared" si="4"/>
        <v>REDOVNA DJELATNOST SVEUČILIŠTA U OSIJEKU (IZ EVIDENCIJSKIH PRIHODA)</v>
      </c>
      <c r="I36" s="182">
        <v>3000000</v>
      </c>
      <c r="J36" s="182">
        <v>3005000</v>
      </c>
      <c r="K36" s="182">
        <v>3010000</v>
      </c>
      <c r="M36" s="139" t="str">
        <f t="shared" si="5"/>
        <v>311</v>
      </c>
      <c r="N36" s="139" t="str">
        <f t="shared" si="6"/>
        <v>31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3121</v>
      </c>
      <c r="F37" s="144" t="str">
        <f t="shared" si="3"/>
        <v>Ostali rashodi za zaposlene</v>
      </c>
      <c r="G37" s="183" t="s">
        <v>181</v>
      </c>
      <c r="H37" s="144" t="str">
        <f t="shared" si="4"/>
        <v>REDOVNA DJELATNOST SVEUČILIŠTA U OSIJEKU (IZ EVIDENCIJSKIH PRIHODA)</v>
      </c>
      <c r="I37" s="182">
        <v>615000</v>
      </c>
      <c r="J37" s="182">
        <v>615000</v>
      </c>
      <c r="K37" s="182">
        <v>615000</v>
      </c>
      <c r="M37" s="139" t="str">
        <f t="shared" si="5"/>
        <v>312</v>
      </c>
      <c r="N37" s="139" t="str">
        <f t="shared" si="6"/>
        <v>31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3132</v>
      </c>
      <c r="F38" s="144" t="str">
        <f t="shared" si="3"/>
        <v>Doprinosi za obvezno zdravstveno osiguranje</v>
      </c>
      <c r="G38" s="183" t="s">
        <v>181</v>
      </c>
      <c r="H38" s="144" t="str">
        <f t="shared" si="4"/>
        <v>REDOVNA DJELATNOST SVEUČILIŠTA U OSIJEKU (IZ EVIDENCIJSKIH PRIHODA)</v>
      </c>
      <c r="I38" s="182">
        <v>495000</v>
      </c>
      <c r="J38" s="182">
        <v>495825</v>
      </c>
      <c r="K38" s="182">
        <v>496650</v>
      </c>
      <c r="M38" s="139" t="str">
        <f t="shared" si="5"/>
        <v>313</v>
      </c>
      <c r="N38" s="139" t="str">
        <f t="shared" si="6"/>
        <v>31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31</v>
      </c>
      <c r="D39" s="144" t="str">
        <f t="shared" si="2"/>
        <v>Vlastiti prihodi</v>
      </c>
      <c r="E39" s="149">
        <v>3211</v>
      </c>
      <c r="F39" s="144" t="str">
        <f t="shared" si="3"/>
        <v>Službena putovanja</v>
      </c>
      <c r="G39" s="183" t="s">
        <v>181</v>
      </c>
      <c r="H39" s="144" t="str">
        <f t="shared" si="4"/>
        <v>REDOVNA DJELATNOST SVEUČILIŠTA U OSIJEKU (IZ EVIDENCIJSKIH PRIHODA)</v>
      </c>
      <c r="I39" s="182">
        <v>100000</v>
      </c>
      <c r="J39" s="182">
        <v>104000</v>
      </c>
      <c r="K39" s="182">
        <v>108000</v>
      </c>
      <c r="M39" s="139" t="str">
        <f t="shared" si="5"/>
        <v>321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31</v>
      </c>
      <c r="D40" s="144" t="str">
        <f t="shared" si="2"/>
        <v>Vlastiti prihodi</v>
      </c>
      <c r="E40" s="149">
        <v>3213</v>
      </c>
      <c r="F40" s="144" t="str">
        <f t="shared" si="3"/>
        <v>Stručno usavršavanje zaposlenika</v>
      </c>
      <c r="G40" s="183" t="s">
        <v>181</v>
      </c>
      <c r="H40" s="144" t="str">
        <f t="shared" si="4"/>
        <v>REDOVNA DJELATNOST SVEUČILIŠTA U OSIJEKU (IZ EVIDENCIJSKIH PRIHODA)</v>
      </c>
      <c r="I40" s="182">
        <v>10000</v>
      </c>
      <c r="J40" s="182">
        <v>11000</v>
      </c>
      <c r="K40" s="182">
        <v>12000</v>
      </c>
      <c r="M40" s="139" t="str">
        <f t="shared" si="5"/>
        <v>321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3221</v>
      </c>
      <c r="F41" s="144" t="str">
        <f t="shared" si="3"/>
        <v>Uredski materijal i ostali materijalni rashodi</v>
      </c>
      <c r="G41" s="183" t="s">
        <v>181</v>
      </c>
      <c r="H41" s="144" t="str">
        <f t="shared" si="4"/>
        <v>REDOVNA DJELATNOST SVEUČILIŠTA U OSIJEKU (IZ EVIDENCIJSKIH PRIHODA)</v>
      </c>
      <c r="I41" s="182">
        <v>10000</v>
      </c>
      <c r="J41" s="182">
        <v>11000</v>
      </c>
      <c r="K41" s="182">
        <v>12000</v>
      </c>
      <c r="M41" s="139" t="str">
        <f t="shared" si="5"/>
        <v>322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3225</v>
      </c>
      <c r="F42" s="144" t="str">
        <f t="shared" si="3"/>
        <v>Sitni inventar i auto gume</v>
      </c>
      <c r="G42" s="183" t="s">
        <v>181</v>
      </c>
      <c r="H42" s="144" t="str">
        <f t="shared" si="4"/>
        <v>REDOVNA DJELATNOST SVEUČILIŠTA U OSIJEKU (IZ EVIDENCIJSKIH PRIHODA)</v>
      </c>
      <c r="I42" s="182">
        <v>10000</v>
      </c>
      <c r="J42" s="182">
        <v>10000</v>
      </c>
      <c r="K42" s="182">
        <v>10000</v>
      </c>
      <c r="M42" s="139" t="str">
        <f t="shared" si="5"/>
        <v>322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3232</v>
      </c>
      <c r="F43" s="144" t="str">
        <f t="shared" si="3"/>
        <v>Usluge tekućeg i investicijskog održavanja</v>
      </c>
      <c r="G43" s="183" t="s">
        <v>181</v>
      </c>
      <c r="H43" s="144" t="str">
        <f t="shared" si="4"/>
        <v>REDOVNA DJELATNOST SVEUČILIŠTA U OSIJEKU (IZ EVIDENCIJSKIH PRIHODA)</v>
      </c>
      <c r="I43" s="182">
        <v>55000</v>
      </c>
      <c r="J43" s="182">
        <v>56000</v>
      </c>
      <c r="K43" s="182">
        <v>57000</v>
      </c>
      <c r="M43" s="139" t="str">
        <f t="shared" si="5"/>
        <v>323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31</v>
      </c>
      <c r="D44" s="144" t="str">
        <f t="shared" si="2"/>
        <v>Vlastiti prihodi</v>
      </c>
      <c r="E44" s="149">
        <v>3233</v>
      </c>
      <c r="F44" s="144" t="str">
        <f t="shared" si="3"/>
        <v>Usluge promidžbe i informiranja</v>
      </c>
      <c r="G44" s="183" t="s">
        <v>181</v>
      </c>
      <c r="H44" s="144" t="str">
        <f t="shared" si="4"/>
        <v>REDOVNA DJELATNOST SVEUČILIŠTA U OSIJEKU (IZ EVIDENCIJSKIH PRIHODA)</v>
      </c>
      <c r="I44" s="182">
        <v>20000</v>
      </c>
      <c r="J44" s="182">
        <v>21000</v>
      </c>
      <c r="K44" s="182">
        <v>22000</v>
      </c>
      <c r="M44" s="139" t="str">
        <f t="shared" si="5"/>
        <v>323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31</v>
      </c>
      <c r="D45" s="144" t="str">
        <f t="shared" si="2"/>
        <v>Vlastiti prihodi</v>
      </c>
      <c r="E45" s="149">
        <v>3235</v>
      </c>
      <c r="F45" s="144" t="str">
        <f t="shared" si="3"/>
        <v>Zakupnine i najamnine</v>
      </c>
      <c r="G45" s="183" t="s">
        <v>181</v>
      </c>
      <c r="H45" s="144" t="str">
        <f t="shared" si="4"/>
        <v>REDOVNA DJELATNOST SVEUČILIŠTA U OSIJEKU (IZ EVIDENCIJSKIH PRIHODA)</v>
      </c>
      <c r="I45" s="182">
        <v>10000</v>
      </c>
      <c r="J45" s="182">
        <v>10000</v>
      </c>
      <c r="K45" s="182">
        <v>10000</v>
      </c>
      <c r="M45" s="139" t="str">
        <f t="shared" si="5"/>
        <v>323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31</v>
      </c>
      <c r="D46" s="144" t="str">
        <f t="shared" si="2"/>
        <v>Vlastiti prihodi</v>
      </c>
      <c r="E46" s="149">
        <v>3237</v>
      </c>
      <c r="F46" s="144" t="str">
        <f t="shared" si="3"/>
        <v>Intelektualne i osobne usluge</v>
      </c>
      <c r="G46" s="183" t="s">
        <v>181</v>
      </c>
      <c r="H46" s="144" t="str">
        <f t="shared" si="4"/>
        <v>REDOVNA DJELATNOST SVEUČILIŠTA U OSIJEKU (IZ EVIDENCIJSKIH PRIHODA)</v>
      </c>
      <c r="I46" s="182">
        <v>50000</v>
      </c>
      <c r="J46" s="182">
        <v>52000</v>
      </c>
      <c r="K46" s="182">
        <v>54000</v>
      </c>
      <c r="M46" s="139" t="str">
        <f t="shared" si="5"/>
        <v>323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31</v>
      </c>
      <c r="D47" s="144" t="str">
        <f t="shared" si="2"/>
        <v>Vlastiti prihodi</v>
      </c>
      <c r="E47" s="149">
        <v>3239</v>
      </c>
      <c r="F47" s="144" t="str">
        <f t="shared" si="3"/>
        <v>Ostale usluge</v>
      </c>
      <c r="G47" s="183" t="s">
        <v>181</v>
      </c>
      <c r="H47" s="144" t="str">
        <f t="shared" si="4"/>
        <v>REDOVNA DJELATNOST SVEUČILIŠTA U OSIJEKU (IZ EVIDENCIJSKIH PRIHODA)</v>
      </c>
      <c r="I47" s="182">
        <v>10000</v>
      </c>
      <c r="J47" s="182">
        <v>11000</v>
      </c>
      <c r="K47" s="182">
        <v>12000</v>
      </c>
      <c r="M47" s="139" t="str">
        <f t="shared" si="5"/>
        <v>323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31</v>
      </c>
      <c r="D48" s="144" t="str">
        <f t="shared" si="2"/>
        <v>Vlastiti prihodi</v>
      </c>
      <c r="E48" s="149">
        <v>3241</v>
      </c>
      <c r="F48" s="144" t="str">
        <f t="shared" si="3"/>
        <v>Naknade troškova osobama izvan radnog odnosa</v>
      </c>
      <c r="G48" s="183" t="s">
        <v>181</v>
      </c>
      <c r="H48" s="144" t="str">
        <f t="shared" si="4"/>
        <v>REDOVNA DJELATNOST SVEUČILIŠTA U OSIJEKU (IZ EVIDENCIJSKIH PRIHODA)</v>
      </c>
      <c r="I48" s="182">
        <v>5000</v>
      </c>
      <c r="J48" s="182">
        <v>6000</v>
      </c>
      <c r="K48" s="182">
        <v>7000</v>
      </c>
      <c r="M48" s="139" t="str">
        <f t="shared" si="5"/>
        <v>324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31</v>
      </c>
      <c r="D49" s="144" t="str">
        <f t="shared" si="2"/>
        <v>Vlastiti prihodi</v>
      </c>
      <c r="E49" s="149">
        <v>3293</v>
      </c>
      <c r="F49" s="144" t="str">
        <f t="shared" si="3"/>
        <v>Reprezentacija</v>
      </c>
      <c r="G49" s="183" t="s">
        <v>181</v>
      </c>
      <c r="H49" s="144" t="str">
        <f t="shared" si="4"/>
        <v>REDOVNA DJELATNOST SVEUČILIŠTA U OSIJEKU (IZ EVIDENCIJSKIH PRIHODA)</v>
      </c>
      <c r="I49" s="182">
        <v>90000</v>
      </c>
      <c r="J49" s="182">
        <v>91000</v>
      </c>
      <c r="K49" s="182">
        <v>92000</v>
      </c>
      <c r="M49" s="139" t="str">
        <f t="shared" si="5"/>
        <v>329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31</v>
      </c>
      <c r="D50" s="144" t="str">
        <f t="shared" si="2"/>
        <v>Vlastiti prihodi</v>
      </c>
      <c r="E50" s="149">
        <v>3431</v>
      </c>
      <c r="F50" s="144" t="str">
        <f t="shared" si="3"/>
        <v>Bankarske usluge i usluge platnog prometa</v>
      </c>
      <c r="G50" s="183" t="s">
        <v>181</v>
      </c>
      <c r="H50" s="144" t="str">
        <f t="shared" si="4"/>
        <v>REDOVNA DJELATNOST SVEUČILIŠTA U OSIJEKU (IZ EVIDENCIJSKIH PRIHODA)</v>
      </c>
      <c r="I50" s="182">
        <v>1000</v>
      </c>
      <c r="J50" s="182">
        <v>1500</v>
      </c>
      <c r="K50" s="182">
        <v>1800</v>
      </c>
      <c r="M50" s="139" t="str">
        <f t="shared" si="5"/>
        <v>343</v>
      </c>
      <c r="N50" s="139" t="str">
        <f t="shared" si="6"/>
        <v>34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31</v>
      </c>
      <c r="D51" s="144" t="str">
        <f t="shared" si="2"/>
        <v>Vlastiti prihodi</v>
      </c>
      <c r="E51" s="149">
        <v>3432</v>
      </c>
      <c r="F51" s="144" t="str">
        <f t="shared" si="3"/>
        <v>Negativne tečajne razlike i razlike zbog primjene valutne kl</v>
      </c>
      <c r="G51" s="183" t="s">
        <v>181</v>
      </c>
      <c r="H51" s="144" t="str">
        <f t="shared" si="4"/>
        <v>REDOVNA DJELATNOST SVEUČILIŠTA U OSIJEKU (IZ EVIDENCIJSKIH PRIHODA)</v>
      </c>
      <c r="I51" s="182">
        <v>500</v>
      </c>
      <c r="J51" s="182">
        <v>500</v>
      </c>
      <c r="K51" s="182">
        <v>500</v>
      </c>
      <c r="M51" s="139" t="str">
        <f t="shared" si="5"/>
        <v>343</v>
      </c>
      <c r="N51" s="139" t="str">
        <f t="shared" si="6"/>
        <v>34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31</v>
      </c>
      <c r="D52" s="144" t="str">
        <f t="shared" si="2"/>
        <v>Vlastiti prihodi</v>
      </c>
      <c r="E52" s="149">
        <v>3811</v>
      </c>
      <c r="F52" s="144" t="str">
        <f t="shared" si="3"/>
        <v>Tekuće donacije u novcu</v>
      </c>
      <c r="G52" s="183" t="s">
        <v>181</v>
      </c>
      <c r="H52" s="144" t="str">
        <f t="shared" si="4"/>
        <v>REDOVNA DJELATNOST SVEUČILIŠTA U OSIJEKU (IZ EVIDENCIJSKIH PRIHODA)</v>
      </c>
      <c r="I52" s="182">
        <v>15000</v>
      </c>
      <c r="J52" s="182">
        <v>15000</v>
      </c>
      <c r="K52" s="182">
        <v>15000</v>
      </c>
      <c r="M52" s="139" t="str">
        <f t="shared" si="5"/>
        <v>381</v>
      </c>
      <c r="N52" s="139" t="str">
        <f t="shared" si="6"/>
        <v>38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31</v>
      </c>
      <c r="D53" s="144" t="str">
        <f t="shared" si="2"/>
        <v>Vlastiti prihodi</v>
      </c>
      <c r="E53" s="149">
        <v>4221</v>
      </c>
      <c r="F53" s="144" t="str">
        <f t="shared" si="3"/>
        <v>Uredska oprema i namještaj</v>
      </c>
      <c r="G53" s="183" t="s">
        <v>181</v>
      </c>
      <c r="H53" s="144" t="str">
        <f t="shared" si="4"/>
        <v>REDOVNA DJELATNOST SVEUČILIŠTA U OSIJEKU (IZ EVIDENCIJSKIH PRIHODA)</v>
      </c>
      <c r="I53" s="182">
        <v>193000</v>
      </c>
      <c r="J53" s="182">
        <v>193000</v>
      </c>
      <c r="K53" s="182">
        <v>193000</v>
      </c>
      <c r="M53" s="139" t="str">
        <f t="shared" si="5"/>
        <v>422</v>
      </c>
      <c r="N53" s="139" t="str">
        <f t="shared" si="6"/>
        <v>42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43</v>
      </c>
      <c r="D54" s="144" t="str">
        <f t="shared" si="2"/>
        <v>Ostali prihodi za posebne namjene</v>
      </c>
      <c r="E54" s="149">
        <v>3111</v>
      </c>
      <c r="F54" s="144" t="str">
        <f t="shared" si="3"/>
        <v>Plaće za redovan rad</v>
      </c>
      <c r="G54" s="183" t="s">
        <v>181</v>
      </c>
      <c r="H54" s="144" t="str">
        <f t="shared" si="4"/>
        <v>REDOVNA DJELATNOST SVEUČILIŠTA U OSIJEKU (IZ EVIDENCIJSKIH PRIHODA)</v>
      </c>
      <c r="I54" s="182">
        <v>180000</v>
      </c>
      <c r="J54" s="182">
        <v>52000</v>
      </c>
      <c r="K54" s="182">
        <v>57000</v>
      </c>
      <c r="M54" s="139" t="str">
        <f t="shared" si="5"/>
        <v>311</v>
      </c>
      <c r="N54" s="139" t="str">
        <f t="shared" si="6"/>
        <v>31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43</v>
      </c>
      <c r="D55" s="144" t="str">
        <f t="shared" si="2"/>
        <v>Ostali prihodi za posebne namjene</v>
      </c>
      <c r="E55" s="149">
        <v>3121</v>
      </c>
      <c r="F55" s="144" t="str">
        <f t="shared" si="3"/>
        <v>Ostali rashodi za zaposlene</v>
      </c>
      <c r="G55" s="183" t="s">
        <v>181</v>
      </c>
      <c r="H55" s="144" t="str">
        <f t="shared" si="4"/>
        <v>REDOVNA DJELATNOST SVEUČILIŠTA U OSIJEKU (IZ EVIDENCIJSKIH PRIHODA)</v>
      </c>
      <c r="I55" s="182">
        <v>223000</v>
      </c>
      <c r="J55" s="182">
        <v>223000</v>
      </c>
      <c r="K55" s="182">
        <v>223000</v>
      </c>
      <c r="M55" s="139" t="str">
        <f t="shared" si="5"/>
        <v>312</v>
      </c>
      <c r="N55" s="139" t="str">
        <f t="shared" si="6"/>
        <v>31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43</v>
      </c>
      <c r="D56" s="144" t="str">
        <f t="shared" si="2"/>
        <v>Ostali prihodi za posebne namjene</v>
      </c>
      <c r="E56" s="149">
        <v>3132</v>
      </c>
      <c r="F56" s="144" t="str">
        <f t="shared" si="3"/>
        <v>Doprinosi za obvezno zdravstveno osiguranje</v>
      </c>
      <c r="G56" s="183" t="s">
        <v>181</v>
      </c>
      <c r="H56" s="144" t="str">
        <f t="shared" si="4"/>
        <v>REDOVNA DJELATNOST SVEUČILIŠTA U OSIJEKU (IZ EVIDENCIJSKIH PRIHODA)</v>
      </c>
      <c r="I56" s="182">
        <v>38384</v>
      </c>
      <c r="J56" s="182">
        <v>20005</v>
      </c>
      <c r="K56" s="182">
        <v>20830</v>
      </c>
      <c r="M56" s="139" t="str">
        <f t="shared" si="5"/>
        <v>313</v>
      </c>
      <c r="N56" s="139" t="str">
        <f t="shared" si="6"/>
        <v>31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43</v>
      </c>
      <c r="D57" s="144" t="str">
        <f t="shared" si="2"/>
        <v>Ostali prihodi za posebne namjene</v>
      </c>
      <c r="E57" s="149">
        <v>3211</v>
      </c>
      <c r="F57" s="144" t="str">
        <f t="shared" si="3"/>
        <v>Službena putovanja</v>
      </c>
      <c r="G57" s="183" t="s">
        <v>181</v>
      </c>
      <c r="H57" s="144" t="str">
        <f t="shared" si="4"/>
        <v>REDOVNA DJELATNOST SVEUČILIŠTA U OSIJEKU (IZ EVIDENCIJSKIH PRIHODA)</v>
      </c>
      <c r="I57" s="182">
        <v>99621</v>
      </c>
      <c r="J57" s="182">
        <v>185000</v>
      </c>
      <c r="K57" s="182">
        <v>187000</v>
      </c>
      <c r="M57" s="139" t="str">
        <f t="shared" si="5"/>
        <v>321</v>
      </c>
      <c r="N57" s="139" t="str">
        <f t="shared" si="6"/>
        <v>32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43</v>
      </c>
      <c r="D58" s="144" t="str">
        <f t="shared" si="2"/>
        <v>Ostali prihodi za posebne namjene</v>
      </c>
      <c r="E58" s="149">
        <v>3213</v>
      </c>
      <c r="F58" s="144" t="str">
        <f t="shared" si="3"/>
        <v>Stručno usavršavanje zaposlenika</v>
      </c>
      <c r="G58" s="183" t="s">
        <v>181</v>
      </c>
      <c r="H58" s="144" t="str">
        <f t="shared" si="4"/>
        <v>REDOVNA DJELATNOST SVEUČILIŠTA U OSIJEKU (IZ EVIDENCIJSKIH PRIHODA)</v>
      </c>
      <c r="I58" s="182">
        <v>20000</v>
      </c>
      <c r="J58" s="182">
        <v>21000</v>
      </c>
      <c r="K58" s="182">
        <v>22000</v>
      </c>
      <c r="M58" s="139" t="str">
        <f t="shared" si="5"/>
        <v>321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43</v>
      </c>
      <c r="D59" s="144" t="str">
        <f t="shared" si="2"/>
        <v>Ostali prihodi za posebne namjene</v>
      </c>
      <c r="E59" s="149">
        <v>3221</v>
      </c>
      <c r="F59" s="144" t="str">
        <f t="shared" si="3"/>
        <v>Uredski materijal i ostali materijalni rashodi</v>
      </c>
      <c r="G59" s="183" t="s">
        <v>181</v>
      </c>
      <c r="H59" s="144" t="str">
        <f t="shared" si="4"/>
        <v>REDOVNA DJELATNOST SVEUČILIŠTA U OSIJEKU (IZ EVIDENCIJSKIH PRIHODA)</v>
      </c>
      <c r="I59" s="182">
        <v>80000</v>
      </c>
      <c r="J59" s="182">
        <v>110000</v>
      </c>
      <c r="K59" s="182">
        <v>115000</v>
      </c>
      <c r="M59" s="139" t="str">
        <f t="shared" si="5"/>
        <v>322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43</v>
      </c>
      <c r="D60" s="144" t="str">
        <f t="shared" si="2"/>
        <v>Ostali prihodi za posebne namjene</v>
      </c>
      <c r="E60" s="149">
        <v>3224</v>
      </c>
      <c r="F60" s="144" t="str">
        <f t="shared" si="3"/>
        <v>Materijal i dijelovi za tekuće i investicijsko održavanje</v>
      </c>
      <c r="G60" s="183" t="s">
        <v>181</v>
      </c>
      <c r="H60" s="144" t="str">
        <f t="shared" si="4"/>
        <v>REDOVNA DJELATNOST SVEUČILIŠTA U OSIJEKU (IZ EVIDENCIJSKIH PRIHODA)</v>
      </c>
      <c r="I60" s="182">
        <v>55000</v>
      </c>
      <c r="J60" s="182">
        <v>56000</v>
      </c>
      <c r="K60" s="182">
        <v>57000</v>
      </c>
      <c r="M60" s="139" t="str">
        <f t="shared" si="5"/>
        <v>322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43</v>
      </c>
      <c r="D61" s="144" t="str">
        <f t="shared" si="2"/>
        <v>Ostali prihodi za posebne namjene</v>
      </c>
      <c r="E61" s="149">
        <v>3225</v>
      </c>
      <c r="F61" s="144" t="str">
        <f t="shared" si="3"/>
        <v>Sitni inventar i auto gume</v>
      </c>
      <c r="G61" s="183" t="s">
        <v>181</v>
      </c>
      <c r="H61" s="144" t="str">
        <f t="shared" si="4"/>
        <v>REDOVNA DJELATNOST SVEUČILIŠTA U OSIJEKU (IZ EVIDENCIJSKIH PRIHODA)</v>
      </c>
      <c r="I61" s="182">
        <v>40000</v>
      </c>
      <c r="J61" s="182">
        <v>40000</v>
      </c>
      <c r="K61" s="182">
        <v>40000</v>
      </c>
      <c r="M61" s="139" t="str">
        <f t="shared" si="5"/>
        <v>322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43</v>
      </c>
      <c r="D62" s="144" t="str">
        <f t="shared" si="2"/>
        <v>Ostali prihodi za posebne namjene</v>
      </c>
      <c r="E62" s="149">
        <v>3227</v>
      </c>
      <c r="F62" s="144" t="str">
        <f t="shared" si="3"/>
        <v>Službena, radna i zaštitna odjeća i obuća</v>
      </c>
      <c r="G62" s="183" t="s">
        <v>181</v>
      </c>
      <c r="H62" s="144" t="str">
        <f t="shared" si="4"/>
        <v>REDOVNA DJELATNOST SVEUČILIŠTA U OSIJEKU (IZ EVIDENCIJSKIH PRIHODA)</v>
      </c>
      <c r="I62" s="182">
        <v>8000</v>
      </c>
      <c r="J62" s="182">
        <v>8000</v>
      </c>
      <c r="K62" s="182">
        <v>8000</v>
      </c>
      <c r="M62" s="139" t="str">
        <f t="shared" si="5"/>
        <v>322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43</v>
      </c>
      <c r="D63" s="144" t="str">
        <f t="shared" si="2"/>
        <v>Ostali prihodi za posebne namjene</v>
      </c>
      <c r="E63" s="149">
        <v>3231</v>
      </c>
      <c r="F63" s="144" t="str">
        <f t="shared" si="3"/>
        <v>Usluge telefona, pošte i prijevoza</v>
      </c>
      <c r="G63" s="183" t="s">
        <v>181</v>
      </c>
      <c r="H63" s="144" t="str">
        <f t="shared" si="4"/>
        <v>REDOVNA DJELATNOST SVEUČILIŠTA U OSIJEKU (IZ EVIDENCIJSKIH PRIHODA)</v>
      </c>
      <c r="I63" s="182">
        <v>15000</v>
      </c>
      <c r="J63" s="182">
        <v>15000</v>
      </c>
      <c r="K63" s="182">
        <v>15000</v>
      </c>
      <c r="M63" s="139" t="str">
        <f t="shared" si="5"/>
        <v>323</v>
      </c>
      <c r="N63" s="139" t="str">
        <f t="shared" si="6"/>
        <v>32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43</v>
      </c>
      <c r="D64" s="144" t="str">
        <f t="shared" si="2"/>
        <v>Ostali prihodi za posebne namjene</v>
      </c>
      <c r="E64" s="149">
        <v>3232</v>
      </c>
      <c r="F64" s="144" t="str">
        <f t="shared" si="3"/>
        <v>Usluge tekućeg i investicijskog održavanja</v>
      </c>
      <c r="G64" s="183" t="s">
        <v>181</v>
      </c>
      <c r="H64" s="144" t="str">
        <f t="shared" si="4"/>
        <v>REDOVNA DJELATNOST SVEUČILIŠTA U OSIJEKU (IZ EVIDENCIJSKIH PRIHODA)</v>
      </c>
      <c r="I64" s="182">
        <v>60000</v>
      </c>
      <c r="J64" s="182">
        <v>60000</v>
      </c>
      <c r="K64" s="182">
        <v>60000</v>
      </c>
      <c r="M64" s="139" t="str">
        <f t="shared" si="5"/>
        <v>323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2"/>
        <v>Ostali prihodi za posebne namjene</v>
      </c>
      <c r="E65" s="149">
        <v>3233</v>
      </c>
      <c r="F65" s="144" t="str">
        <f t="shared" si="3"/>
        <v>Usluge promidžbe i informiranja</v>
      </c>
      <c r="G65" s="183" t="s">
        <v>181</v>
      </c>
      <c r="H65" s="144" t="str">
        <f t="shared" si="4"/>
        <v>REDOVNA DJELATNOST SVEUČILIŠTA U OSIJEKU (IZ EVIDENCIJSKIH PRIHODA)</v>
      </c>
      <c r="I65" s="182">
        <v>25000</v>
      </c>
      <c r="J65" s="182">
        <v>25000</v>
      </c>
      <c r="K65" s="182">
        <v>25000</v>
      </c>
      <c r="M65" s="139" t="str">
        <f t="shared" si="5"/>
        <v>323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43</v>
      </c>
      <c r="D66" s="144" t="str">
        <f t="shared" si="2"/>
        <v>Ostali prihodi za posebne namjene</v>
      </c>
      <c r="E66" s="149">
        <v>3234</v>
      </c>
      <c r="F66" s="144" t="str">
        <f t="shared" si="3"/>
        <v>Komunalne usluge</v>
      </c>
      <c r="G66" s="183" t="s">
        <v>181</v>
      </c>
      <c r="H66" s="144" t="str">
        <f t="shared" si="4"/>
        <v>REDOVNA DJELATNOST SVEUČILIŠTA U OSIJEKU (IZ EVIDENCIJSKIH PRIHODA)</v>
      </c>
      <c r="I66" s="182">
        <v>7000</v>
      </c>
      <c r="J66" s="182">
        <v>7000</v>
      </c>
      <c r="K66" s="182">
        <v>7000</v>
      </c>
      <c r="M66" s="139" t="str">
        <f t="shared" si="5"/>
        <v>323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43</v>
      </c>
      <c r="D67" s="144" t="str">
        <f t="shared" si="2"/>
        <v>Ostali prihodi za posebne namjene</v>
      </c>
      <c r="E67" s="149">
        <v>3235</v>
      </c>
      <c r="F67" s="144" t="str">
        <f t="shared" si="3"/>
        <v>Zakupnine i najamnine</v>
      </c>
      <c r="G67" s="183" t="s">
        <v>181</v>
      </c>
      <c r="H67" s="144" t="str">
        <f t="shared" si="4"/>
        <v>REDOVNA DJELATNOST SVEUČILIŠTA U OSIJEKU (IZ EVIDENCIJSKIH PRIHODA)</v>
      </c>
      <c r="I67" s="182">
        <v>26000</v>
      </c>
      <c r="J67" s="182">
        <v>27000</v>
      </c>
      <c r="K67" s="182">
        <v>28000</v>
      </c>
      <c r="M67" s="139" t="str">
        <f t="shared" si="5"/>
        <v>323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43</v>
      </c>
      <c r="D68" s="144" t="str">
        <f t="shared" ref="D68:D131" si="11">IFERROR(VLOOKUP(C68,$O$6:$P$23,2,FALSE),"")</f>
        <v>Ostali prihodi za posebne namjene</v>
      </c>
      <c r="E68" s="149">
        <v>3236</v>
      </c>
      <c r="F68" s="144" t="str">
        <f t="shared" ref="F68:F131" si="12">IFERROR(VLOOKUP(E68,$R$5:$T$129,2,FALSE),"")</f>
        <v>Zdravstvene i veterinarske usluge</v>
      </c>
      <c r="G68" s="183" t="s">
        <v>181</v>
      </c>
      <c r="H68" s="144" t="str">
        <f t="shared" ref="H68:H131" si="13">IFERROR(VLOOKUP(G68,$X$6:$Y$297,2,FALSE),"")</f>
        <v>REDOVNA DJELATNOST SVEUČILIŠTA U OSIJEKU (IZ EVIDENCIJSKIH PRIHODA)</v>
      </c>
      <c r="I68" s="182">
        <v>32500</v>
      </c>
      <c r="J68" s="182">
        <v>34000</v>
      </c>
      <c r="K68" s="182">
        <v>35500</v>
      </c>
      <c r="M68" s="139" t="str">
        <f t="shared" ref="M68:M131" si="14">LEFT(E68,3)</f>
        <v>323</v>
      </c>
      <c r="N68" s="139" t="str">
        <f t="shared" ref="N68:N131" si="15">LEFT(E68,2)</f>
        <v>32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43</v>
      </c>
      <c r="D69" s="144" t="str">
        <f t="shared" si="11"/>
        <v>Ostali prihodi za posebne namjene</v>
      </c>
      <c r="E69" s="149">
        <v>3237</v>
      </c>
      <c r="F69" s="144" t="str">
        <f t="shared" si="12"/>
        <v>Intelektualne i osobne usluge</v>
      </c>
      <c r="G69" s="183" t="s">
        <v>181</v>
      </c>
      <c r="H69" s="144" t="str">
        <f t="shared" si="13"/>
        <v>REDOVNA DJELATNOST SVEUČILIŠTA U OSIJEKU (IZ EVIDENCIJSKIH PRIHODA)</v>
      </c>
      <c r="I69" s="182">
        <v>120000</v>
      </c>
      <c r="J69" s="182">
        <v>148000</v>
      </c>
      <c r="K69" s="182">
        <v>151000</v>
      </c>
      <c r="M69" s="139" t="str">
        <f t="shared" si="14"/>
        <v>323</v>
      </c>
      <c r="N69" s="139" t="str">
        <f t="shared" si="15"/>
        <v>32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11"/>
        <v>Ostali prihodi za posebne namjene</v>
      </c>
      <c r="E70" s="149">
        <v>3238</v>
      </c>
      <c r="F70" s="144" t="str">
        <f t="shared" si="12"/>
        <v>Računalne usluge</v>
      </c>
      <c r="G70" s="183" t="s">
        <v>181</v>
      </c>
      <c r="H70" s="144" t="str">
        <f t="shared" si="13"/>
        <v>REDOVNA DJELATNOST SVEUČILIŠTA U OSIJEKU (IZ EVIDENCIJSKIH PRIHODA)</v>
      </c>
      <c r="I70" s="182">
        <v>20000</v>
      </c>
      <c r="J70" s="182">
        <v>20000</v>
      </c>
      <c r="K70" s="182">
        <v>20000</v>
      </c>
      <c r="M70" s="139" t="str">
        <f t="shared" si="14"/>
        <v>323</v>
      </c>
      <c r="N70" s="139" t="str">
        <f t="shared" si="15"/>
        <v>32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43</v>
      </c>
      <c r="D71" s="144" t="str">
        <f t="shared" si="11"/>
        <v>Ostali prihodi za posebne namjene</v>
      </c>
      <c r="E71" s="149">
        <v>3239</v>
      </c>
      <c r="F71" s="144" t="str">
        <f t="shared" si="12"/>
        <v>Ostale usluge</v>
      </c>
      <c r="G71" s="183" t="s">
        <v>181</v>
      </c>
      <c r="H71" s="144" t="str">
        <f t="shared" si="13"/>
        <v>REDOVNA DJELATNOST SVEUČILIŠTA U OSIJEKU (IZ EVIDENCIJSKIH PRIHODA)</v>
      </c>
      <c r="I71" s="182">
        <v>117500</v>
      </c>
      <c r="J71" s="182">
        <v>120000</v>
      </c>
      <c r="K71" s="182">
        <v>121000</v>
      </c>
      <c r="M71" s="139" t="str">
        <f t="shared" si="14"/>
        <v>323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43</v>
      </c>
      <c r="D72" s="144" t="str">
        <f t="shared" si="11"/>
        <v>Ostali prihodi za posebne namjene</v>
      </c>
      <c r="E72" s="149">
        <v>3241</v>
      </c>
      <c r="F72" s="144" t="str">
        <f t="shared" si="12"/>
        <v>Naknade troškova osobama izvan radnog odnosa</v>
      </c>
      <c r="G72" s="183" t="s">
        <v>181</v>
      </c>
      <c r="H72" s="144" t="str">
        <f t="shared" si="13"/>
        <v>REDOVNA DJELATNOST SVEUČILIŠTA U OSIJEKU (IZ EVIDENCIJSKIH PRIHODA)</v>
      </c>
      <c r="I72" s="182">
        <v>85000</v>
      </c>
      <c r="J72" s="182">
        <v>86000</v>
      </c>
      <c r="K72" s="182">
        <v>87000</v>
      </c>
      <c r="M72" s="139" t="str">
        <f t="shared" si="14"/>
        <v>324</v>
      </c>
      <c r="N72" s="139" t="str">
        <f t="shared" si="15"/>
        <v>32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43</v>
      </c>
      <c r="D73" s="144" t="str">
        <f t="shared" si="11"/>
        <v>Ostali prihodi za posebne namjene</v>
      </c>
      <c r="E73" s="149">
        <v>3293</v>
      </c>
      <c r="F73" s="144" t="str">
        <f t="shared" si="12"/>
        <v>Reprezentacija</v>
      </c>
      <c r="G73" s="183" t="s">
        <v>181</v>
      </c>
      <c r="H73" s="144" t="str">
        <f t="shared" si="13"/>
        <v>REDOVNA DJELATNOST SVEUČILIŠTA U OSIJEKU (IZ EVIDENCIJSKIH PRIHODA)</v>
      </c>
      <c r="I73" s="182">
        <v>100000</v>
      </c>
      <c r="J73" s="182">
        <v>150000</v>
      </c>
      <c r="K73" s="182">
        <v>150000</v>
      </c>
      <c r="M73" s="139" t="str">
        <f t="shared" si="14"/>
        <v>329</v>
      </c>
      <c r="N73" s="139" t="str">
        <f t="shared" si="15"/>
        <v>32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43</v>
      </c>
      <c r="D74" s="144" t="str">
        <f t="shared" si="11"/>
        <v>Ostali prihodi za posebne namjene</v>
      </c>
      <c r="E74" s="149">
        <v>3294</v>
      </c>
      <c r="F74" s="144" t="str">
        <f t="shared" si="12"/>
        <v>Članarine i norme</v>
      </c>
      <c r="G74" s="183" t="s">
        <v>181</v>
      </c>
      <c r="H74" s="144" t="str">
        <f t="shared" si="13"/>
        <v>REDOVNA DJELATNOST SVEUČILIŠTA U OSIJEKU (IZ EVIDENCIJSKIH PRIHODA)</v>
      </c>
      <c r="I74" s="182">
        <v>6000</v>
      </c>
      <c r="J74" s="182">
        <v>6000</v>
      </c>
      <c r="K74" s="182">
        <v>6000</v>
      </c>
      <c r="M74" s="139" t="str">
        <f t="shared" si="14"/>
        <v>329</v>
      </c>
      <c r="N74" s="139" t="str">
        <f t="shared" si="15"/>
        <v>32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43</v>
      </c>
      <c r="D75" s="144" t="str">
        <f t="shared" si="11"/>
        <v>Ostali prihodi za posebne namjene</v>
      </c>
      <c r="E75" s="149">
        <v>3295</v>
      </c>
      <c r="F75" s="144" t="str">
        <f t="shared" si="12"/>
        <v>Pristojbe i naknade</v>
      </c>
      <c r="G75" s="183" t="s">
        <v>181</v>
      </c>
      <c r="H75" s="144" t="str">
        <f t="shared" si="13"/>
        <v>REDOVNA DJELATNOST SVEUČILIŠTA U OSIJEKU (IZ EVIDENCIJSKIH PRIHODA)</v>
      </c>
      <c r="I75" s="182">
        <v>1000</v>
      </c>
      <c r="J75" s="182">
        <v>1000</v>
      </c>
      <c r="K75" s="182">
        <v>1000</v>
      </c>
      <c r="M75" s="139" t="str">
        <f t="shared" si="14"/>
        <v>329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43</v>
      </c>
      <c r="D76" s="144" t="str">
        <f t="shared" si="11"/>
        <v>Ostali prihodi za posebne namjene</v>
      </c>
      <c r="E76" s="149">
        <v>3299</v>
      </c>
      <c r="F76" s="144" t="str">
        <f t="shared" si="12"/>
        <v>Ostali nespomenuti rashodi poslovanja</v>
      </c>
      <c r="G76" s="183" t="s">
        <v>181</v>
      </c>
      <c r="H76" s="144" t="str">
        <f t="shared" si="13"/>
        <v>REDOVNA DJELATNOST SVEUČILIŠTA U OSIJEKU (IZ EVIDENCIJSKIH PRIHODA)</v>
      </c>
      <c r="I76" s="182">
        <v>60000</v>
      </c>
      <c r="J76" s="182">
        <v>110000</v>
      </c>
      <c r="K76" s="182">
        <v>110000</v>
      </c>
      <c r="M76" s="139" t="str">
        <f t="shared" si="14"/>
        <v>329</v>
      </c>
      <c r="N76" s="139" t="str">
        <f t="shared" si="15"/>
        <v>32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43</v>
      </c>
      <c r="D77" s="144" t="str">
        <f t="shared" si="11"/>
        <v>Ostali prihodi za posebne namjene</v>
      </c>
      <c r="E77" s="149">
        <v>3431</v>
      </c>
      <c r="F77" s="144" t="str">
        <f t="shared" si="12"/>
        <v>Bankarske usluge i usluge platnog prometa</v>
      </c>
      <c r="G77" s="183" t="s">
        <v>181</v>
      </c>
      <c r="H77" s="144" t="str">
        <f t="shared" si="13"/>
        <v>REDOVNA DJELATNOST SVEUČILIŠTA U OSIJEKU (IZ EVIDENCIJSKIH PRIHODA)</v>
      </c>
      <c r="I77" s="182">
        <v>6000</v>
      </c>
      <c r="J77" s="182">
        <v>6000</v>
      </c>
      <c r="K77" s="182">
        <v>6000</v>
      </c>
      <c r="M77" s="139" t="str">
        <f t="shared" si="14"/>
        <v>343</v>
      </c>
      <c r="N77" s="139" t="str">
        <f t="shared" si="15"/>
        <v>34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43</v>
      </c>
      <c r="D78" s="144" t="str">
        <f t="shared" si="11"/>
        <v>Ostali prihodi za posebne namjene</v>
      </c>
      <c r="E78" s="149">
        <v>3432</v>
      </c>
      <c r="F78" s="144" t="str">
        <f t="shared" si="12"/>
        <v>Negativne tečajne razlike i razlike zbog primjene valutne kl</v>
      </c>
      <c r="G78" s="183" t="s">
        <v>181</v>
      </c>
      <c r="H78" s="144" t="str">
        <f t="shared" si="13"/>
        <v>REDOVNA DJELATNOST SVEUČILIŠTA U OSIJEKU (IZ EVIDENCIJSKIH PRIHODA)</v>
      </c>
      <c r="I78" s="182">
        <v>1000</v>
      </c>
      <c r="J78" s="182">
        <v>1000</v>
      </c>
      <c r="K78" s="182">
        <v>1000</v>
      </c>
      <c r="M78" s="139" t="str">
        <f t="shared" si="14"/>
        <v>343</v>
      </c>
      <c r="N78" s="139" t="str">
        <f t="shared" si="15"/>
        <v>34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43</v>
      </c>
      <c r="D79" s="144" t="str">
        <f t="shared" si="11"/>
        <v>Ostali prihodi za posebne namjene</v>
      </c>
      <c r="E79" s="149">
        <v>4221</v>
      </c>
      <c r="F79" s="144" t="str">
        <f t="shared" si="12"/>
        <v>Uredska oprema i namještaj</v>
      </c>
      <c r="G79" s="183" t="s">
        <v>181</v>
      </c>
      <c r="H79" s="144" t="str">
        <f t="shared" si="13"/>
        <v>REDOVNA DJELATNOST SVEUČILIŠTA U OSIJEKU (IZ EVIDENCIJSKIH PRIHODA)</v>
      </c>
      <c r="I79" s="182">
        <v>150000</v>
      </c>
      <c r="J79" s="182">
        <v>300000</v>
      </c>
      <c r="K79" s="182">
        <v>300000</v>
      </c>
      <c r="M79" s="139" t="str">
        <f t="shared" si="14"/>
        <v>422</v>
      </c>
      <c r="N79" s="139" t="str">
        <f t="shared" si="15"/>
        <v>42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43</v>
      </c>
      <c r="D80" s="144" t="str">
        <f t="shared" si="11"/>
        <v>Ostali prihodi za posebne namjene</v>
      </c>
      <c r="E80" s="149">
        <v>4223</v>
      </c>
      <c r="F80" s="144" t="str">
        <f t="shared" si="12"/>
        <v>Oprema za održavanje i zaštitu</v>
      </c>
      <c r="G80" s="183" t="s">
        <v>181</v>
      </c>
      <c r="H80" s="144" t="str">
        <f t="shared" si="13"/>
        <v>REDOVNA DJELATNOST SVEUČILIŠTA U OSIJEKU (IZ EVIDENCIJSKIH PRIHODA)</v>
      </c>
      <c r="I80" s="182">
        <v>15000</v>
      </c>
      <c r="J80" s="182">
        <v>15000</v>
      </c>
      <c r="K80" s="182">
        <v>15000</v>
      </c>
      <c r="M80" s="139" t="str">
        <f t="shared" si="14"/>
        <v>422</v>
      </c>
      <c r="N80" s="139" t="str">
        <f t="shared" si="15"/>
        <v>42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43</v>
      </c>
      <c r="D81" s="144" t="str">
        <f t="shared" si="11"/>
        <v>Ostali prihodi za posebne namjene</v>
      </c>
      <c r="E81" s="149">
        <v>4241</v>
      </c>
      <c r="F81" s="144" t="str">
        <f t="shared" si="12"/>
        <v>Knjige</v>
      </c>
      <c r="G81" s="183" t="s">
        <v>181</v>
      </c>
      <c r="H81" s="144" t="str">
        <f t="shared" si="13"/>
        <v>REDOVNA DJELATNOST SVEUČILIŠTA U OSIJEKU (IZ EVIDENCIJSKIH PRIHODA)</v>
      </c>
      <c r="I81" s="182">
        <v>35000</v>
      </c>
      <c r="J81" s="182">
        <v>35000</v>
      </c>
      <c r="K81" s="182">
        <v>35000</v>
      </c>
      <c r="M81" s="139" t="str">
        <f t="shared" si="14"/>
        <v>424</v>
      </c>
      <c r="N81" s="139" t="str">
        <f t="shared" si="15"/>
        <v>42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>08006</v>
      </c>
      <c r="B82" s="143" t="str">
        <f>IF(C82="","",VLOOKUP('Opći dio'!$C$3,'Opći dio'!$L$6:$U$137,9,FALSE))</f>
        <v>Sveučilišta i veleučilišta u Republici Hrvatskoj</v>
      </c>
      <c r="C82" s="149">
        <v>52</v>
      </c>
      <c r="D82" s="144" t="str">
        <f t="shared" si="11"/>
        <v>Ostale pomoći</v>
      </c>
      <c r="E82" s="149">
        <v>3111</v>
      </c>
      <c r="F82" s="144" t="str">
        <f t="shared" si="12"/>
        <v>Plaće za redovan rad</v>
      </c>
      <c r="G82" s="183" t="s">
        <v>181</v>
      </c>
      <c r="H82" s="144" t="str">
        <f t="shared" si="13"/>
        <v>REDOVNA DJELATNOST SVEUČILIŠTA U OSIJEKU (IZ EVIDENCIJSKIH PRIHODA)</v>
      </c>
      <c r="I82" s="182">
        <v>247512</v>
      </c>
      <c r="J82" s="182">
        <v>0</v>
      </c>
      <c r="K82" s="182">
        <v>0</v>
      </c>
      <c r="M82" s="139" t="str">
        <f t="shared" si="14"/>
        <v>311</v>
      </c>
      <c r="N82" s="139" t="str">
        <f t="shared" si="15"/>
        <v>31</v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>08006</v>
      </c>
      <c r="B83" s="143" t="str">
        <f>IF(C83="","",VLOOKUP('Opći dio'!$C$3,'Opći dio'!$L$6:$U$137,9,FALSE))</f>
        <v>Sveučilišta i veleučilišta u Republici Hrvatskoj</v>
      </c>
      <c r="C83" s="149">
        <v>52</v>
      </c>
      <c r="D83" s="144" t="str">
        <f t="shared" si="11"/>
        <v>Ostale pomoći</v>
      </c>
      <c r="E83" s="149">
        <v>3132</v>
      </c>
      <c r="F83" s="144" t="str">
        <f t="shared" si="12"/>
        <v>Doprinosi za obvezno zdravstveno osiguranje</v>
      </c>
      <c r="G83" s="183" t="s">
        <v>184</v>
      </c>
      <c r="H83" s="144" t="str">
        <f t="shared" si="13"/>
        <v>REDOVNA DJELATNOST SVEUČILIŠTA U SPLITU (IZ EVIDENCIJSKIH PRIHODA)</v>
      </c>
      <c r="I83" s="182">
        <v>40840</v>
      </c>
      <c r="J83" s="182">
        <v>0</v>
      </c>
      <c r="K83" s="182">
        <v>0</v>
      </c>
      <c r="M83" s="139" t="str">
        <f t="shared" si="14"/>
        <v>313</v>
      </c>
      <c r="N83" s="139" t="str">
        <f t="shared" si="15"/>
        <v>31</v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>08006</v>
      </c>
      <c r="B84" s="143" t="str">
        <f>IF(C84="","",VLOOKUP('Opći dio'!$C$3,'Opći dio'!$L$6:$U$137,9,FALSE))</f>
        <v>Sveučilišta i veleučilišta u Republici Hrvatskoj</v>
      </c>
      <c r="C84" s="149">
        <v>52</v>
      </c>
      <c r="D84" s="144" t="str">
        <f t="shared" si="11"/>
        <v>Ostale pomoći</v>
      </c>
      <c r="E84" s="149">
        <v>3211</v>
      </c>
      <c r="F84" s="144" t="str">
        <f t="shared" si="12"/>
        <v>Službena putovanja</v>
      </c>
      <c r="G84" s="183" t="s">
        <v>184</v>
      </c>
      <c r="H84" s="144" t="str">
        <f t="shared" si="13"/>
        <v>REDOVNA DJELATNOST SVEUČILIŠTA U SPLITU (IZ EVIDENCIJSKIH PRIHODA)</v>
      </c>
      <c r="I84" s="182">
        <v>92463</v>
      </c>
      <c r="J84" s="182">
        <v>0</v>
      </c>
      <c r="K84" s="182">
        <v>0</v>
      </c>
      <c r="M84" s="139" t="str">
        <f t="shared" si="14"/>
        <v>321</v>
      </c>
      <c r="N84" s="139" t="str">
        <f t="shared" si="15"/>
        <v>32</v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>08006</v>
      </c>
      <c r="B85" s="143" t="str">
        <f>IF(C85="","",VLOOKUP('Opći dio'!$C$3,'Opći dio'!$L$6:$U$137,9,FALSE))</f>
        <v>Sveučilišta i veleučilišta u Republici Hrvatskoj</v>
      </c>
      <c r="C85" s="149">
        <v>52</v>
      </c>
      <c r="D85" s="144" t="str">
        <f t="shared" si="11"/>
        <v>Ostale pomoći</v>
      </c>
      <c r="E85" s="149">
        <v>3691</v>
      </c>
      <c r="F85" s="144" t="str">
        <f t="shared" si="12"/>
        <v>Tekući prijenosi između proračunskih korisnika istog proraču</v>
      </c>
      <c r="G85" s="183" t="s">
        <v>184</v>
      </c>
      <c r="H85" s="144" t="str">
        <f t="shared" si="13"/>
        <v>REDOVNA DJELATNOST SVEUČILIŠTA U SPLITU (IZ EVIDENCIJSKIH PRIHODA)</v>
      </c>
      <c r="I85" s="182">
        <v>3502</v>
      </c>
      <c r="J85" s="182">
        <v>0</v>
      </c>
      <c r="K85" s="182">
        <v>0</v>
      </c>
      <c r="M85" s="139" t="str">
        <f t="shared" si="14"/>
        <v>369</v>
      </c>
      <c r="N85" s="139" t="str">
        <f t="shared" si="15"/>
        <v>36</v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>08006</v>
      </c>
      <c r="B86" s="143" t="str">
        <f>IF(C86="","",VLOOKUP('Opći dio'!$C$3,'Opći dio'!$L$6:$U$137,9,FALSE))</f>
        <v>Sveučilišta i veleučilišta u Republici Hrvatskoj</v>
      </c>
      <c r="C86" s="149">
        <v>52</v>
      </c>
      <c r="D86" s="144" t="str">
        <f t="shared" si="11"/>
        <v>Ostale pomoći</v>
      </c>
      <c r="E86" s="149">
        <v>3693</v>
      </c>
      <c r="F86" s="144" t="str">
        <f t="shared" si="12"/>
        <v>Tekući prijenosi između proračunskih korisnika istog proraču</v>
      </c>
      <c r="G86" s="183" t="s">
        <v>184</v>
      </c>
      <c r="H86" s="144" t="str">
        <f t="shared" si="13"/>
        <v>REDOVNA DJELATNOST SVEUČILIŠTA U SPLITU (IZ EVIDENCIJSKIH PRIHODA)</v>
      </c>
      <c r="I86" s="182">
        <v>19843</v>
      </c>
      <c r="J86" s="182">
        <v>0</v>
      </c>
      <c r="K86" s="182">
        <v>0</v>
      </c>
      <c r="M86" s="139" t="str">
        <f t="shared" si="14"/>
        <v>369</v>
      </c>
      <c r="N86" s="139" t="str">
        <f t="shared" si="15"/>
        <v>36</v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>08006</v>
      </c>
      <c r="B87" s="143" t="str">
        <f>IF(C87="","",VLOOKUP('Opći dio'!$C$3,'Opći dio'!$L$6:$U$137,9,FALSE))</f>
        <v>Sveučilišta i veleučilišta u Republici Hrvatskoj</v>
      </c>
      <c r="C87" s="149">
        <v>52</v>
      </c>
      <c r="D87" s="144" t="str">
        <f t="shared" si="11"/>
        <v>Ostale pomoći</v>
      </c>
      <c r="E87" s="149">
        <v>3813</v>
      </c>
      <c r="F87" s="144" t="str">
        <f t="shared" si="12"/>
        <v>Tekuće donacije iz EU sredstava</v>
      </c>
      <c r="G87" s="183" t="s">
        <v>184</v>
      </c>
      <c r="H87" s="144" t="str">
        <f t="shared" si="13"/>
        <v>REDOVNA DJELATNOST SVEUČILIŠTA U SPLITU (IZ EVIDENCIJSKIH PRIHODA)</v>
      </c>
      <c r="I87" s="182">
        <v>100462</v>
      </c>
      <c r="J87" s="182">
        <v>0</v>
      </c>
      <c r="K87" s="182">
        <v>0</v>
      </c>
      <c r="M87" s="139" t="str">
        <f t="shared" si="14"/>
        <v>381</v>
      </c>
      <c r="N87" s="139" t="str">
        <f t="shared" si="15"/>
        <v>38</v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>08006</v>
      </c>
      <c r="B88" s="143" t="str">
        <f>IF(C88="","",VLOOKUP('Opći dio'!$C$3,'Opći dio'!$L$6:$U$137,9,FALSE))</f>
        <v>Sveučilišta i veleučilišta u Republici Hrvatskoj</v>
      </c>
      <c r="C88" s="149">
        <v>52</v>
      </c>
      <c r="D88" s="144" t="str">
        <f t="shared" si="11"/>
        <v>Ostale pomoći</v>
      </c>
      <c r="E88" s="149">
        <v>3111</v>
      </c>
      <c r="F88" s="144" t="str">
        <f t="shared" si="12"/>
        <v>Plaće za redovan rad</v>
      </c>
      <c r="G88" s="183" t="s">
        <v>181</v>
      </c>
      <c r="H88" s="144" t="str">
        <f t="shared" si="13"/>
        <v>REDOVNA DJELATNOST SVEUČILIŠTA U OSIJEKU (IZ EVIDENCIJSKIH PRIHODA)</v>
      </c>
      <c r="I88" s="182">
        <v>620000</v>
      </c>
      <c r="J88" s="182">
        <v>758000</v>
      </c>
      <c r="K88" s="182">
        <v>758000</v>
      </c>
      <c r="M88" s="139" t="str">
        <f t="shared" si="14"/>
        <v>311</v>
      </c>
      <c r="N88" s="139" t="str">
        <f t="shared" si="15"/>
        <v>31</v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>08006</v>
      </c>
      <c r="B89" s="143" t="str">
        <f>IF(C89="","",VLOOKUP('Opći dio'!$C$3,'Opći dio'!$L$6:$U$137,9,FALSE))</f>
        <v>Sveučilišta i veleučilišta u Republici Hrvatskoj</v>
      </c>
      <c r="C89" s="149">
        <v>52</v>
      </c>
      <c r="D89" s="144" t="str">
        <f t="shared" si="11"/>
        <v>Ostale pomoći</v>
      </c>
      <c r="E89" s="149">
        <v>3132</v>
      </c>
      <c r="F89" s="144" t="str">
        <f t="shared" si="12"/>
        <v>Doprinosi za obvezno zdravstveno osiguranje</v>
      </c>
      <c r="G89" s="183" t="s">
        <v>181</v>
      </c>
      <c r="H89" s="144" t="str">
        <f t="shared" si="13"/>
        <v>REDOVNA DJELATNOST SVEUČILIŠTA U OSIJEKU (IZ EVIDENCIJSKIH PRIHODA)</v>
      </c>
      <c r="I89" s="182">
        <v>93616</v>
      </c>
      <c r="J89" s="182">
        <v>113645</v>
      </c>
      <c r="K89" s="182">
        <v>113645</v>
      </c>
      <c r="M89" s="139" t="str">
        <f t="shared" si="14"/>
        <v>313</v>
      </c>
      <c r="N89" s="139" t="str">
        <f t="shared" si="15"/>
        <v>31</v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>08006</v>
      </c>
      <c r="B90" s="143" t="str">
        <f>IF(C90="","",VLOOKUP('Opći dio'!$C$3,'Opći dio'!$L$6:$U$137,9,FALSE))</f>
        <v>Sveučilišta i veleučilišta u Republici Hrvatskoj</v>
      </c>
      <c r="C90" s="149">
        <v>71</v>
      </c>
      <c r="D90" s="144" t="str">
        <f t="shared" si="11"/>
        <v>Prihodi od nefin. imovine i nadoknade štete s osnova osig.</v>
      </c>
      <c r="E90" s="149">
        <v>4221</v>
      </c>
      <c r="F90" s="144" t="str">
        <f t="shared" si="12"/>
        <v>Uredska oprema i namještaj</v>
      </c>
      <c r="G90" s="183" t="s">
        <v>181</v>
      </c>
      <c r="H90" s="144" t="str">
        <f t="shared" si="13"/>
        <v>REDOVNA DJELATNOST SVEUČILIŠTA U OSIJEKU (IZ EVIDENCIJSKIH PRIHODA)</v>
      </c>
      <c r="I90" s="182">
        <v>5000</v>
      </c>
      <c r="J90" s="182">
        <v>4500</v>
      </c>
      <c r="K90" s="182">
        <v>4500</v>
      </c>
      <c r="M90" s="139" t="str">
        <f t="shared" si="14"/>
        <v>422</v>
      </c>
      <c r="N90" s="139" t="str">
        <f t="shared" si="15"/>
        <v>42</v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C133"/>
  <sheetViews>
    <sheetView showGridLines="0" topLeftCell="B1" zoomScale="80" zoomScaleNormal="80" workbookViewId="0">
      <pane ySplit="2" topLeftCell="A3" activePane="bottomLeft" state="frozen"/>
      <selection pane="bottomLeft" activeCell="M7" sqref="M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4300000</v>
      </c>
      <c r="E5" s="3"/>
      <c r="F5" s="3"/>
      <c r="G5" s="3">
        <v>2000000</v>
      </c>
      <c r="H5" s="3"/>
      <c r="I5" s="3">
        <v>1500000</v>
      </c>
      <c r="J5" s="3"/>
      <c r="K5" s="3">
        <v>800000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53058658</v>
      </c>
      <c r="E6" s="14">
        <f>+E27+E34</f>
        <v>44408714</v>
      </c>
      <c r="F6" s="14">
        <f t="shared" ref="F6:V6" si="1">+F27+F34</f>
        <v>0</v>
      </c>
      <c r="G6" s="14">
        <f t="shared" si="1"/>
        <v>5157500</v>
      </c>
      <c r="H6" s="14">
        <f>+H27+H34</f>
        <v>0</v>
      </c>
      <c r="I6" s="14">
        <f t="shared" ref="I6" si="2">+I27+I34</f>
        <v>2502052</v>
      </c>
      <c r="J6" s="14">
        <f t="shared" si="1"/>
        <v>0</v>
      </c>
      <c r="K6" s="14">
        <f t="shared" si="1"/>
        <v>985392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5000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-5411201</v>
      </c>
      <c r="E7" s="259"/>
      <c r="F7" s="259"/>
      <c r="G7" s="259">
        <v>-2468000</v>
      </c>
      <c r="H7" s="259"/>
      <c r="I7" s="259">
        <v>-2376047</v>
      </c>
      <c r="J7" s="259"/>
      <c r="K7" s="259">
        <v>-567154</v>
      </c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51947457</v>
      </c>
      <c r="E8" s="14">
        <f>+E5+E6+E7</f>
        <v>44408714</v>
      </c>
      <c r="F8" s="14">
        <f t="shared" ref="F8:V8" si="3">+F5+F6+F7</f>
        <v>0</v>
      </c>
      <c r="G8" s="14">
        <f t="shared" si="3"/>
        <v>4689500</v>
      </c>
      <c r="H8" s="14">
        <f>+H5+H6+H7</f>
        <v>0</v>
      </c>
      <c r="I8" s="14">
        <f t="shared" ref="I8" si="4">+I5+I6+I7</f>
        <v>1626005</v>
      </c>
      <c r="J8" s="14">
        <f t="shared" si="3"/>
        <v>0</v>
      </c>
      <c r="K8" s="14">
        <f t="shared" si="3"/>
        <v>1218238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5000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51947457</v>
      </c>
      <c r="E9" s="134">
        <f>+'PLAN RASHODA I IZDATAKA'!E3</f>
        <v>44408714</v>
      </c>
      <c r="F9" s="134">
        <f>+'PLAN RASHODA I IZDATAKA'!F3</f>
        <v>0</v>
      </c>
      <c r="G9" s="134">
        <f>+'PLAN RASHODA I IZDATAKA'!G3</f>
        <v>4689500</v>
      </c>
      <c r="H9" s="134">
        <f>+'PLAN RASHODA I IZDATAKA'!H3</f>
        <v>0</v>
      </c>
      <c r="I9" s="134">
        <f>+'PLAN RASHODA I IZDATAKA'!I3</f>
        <v>1626005</v>
      </c>
      <c r="J9" s="134">
        <f>+'PLAN RASHODA I IZDATAKA'!J3</f>
        <v>0</v>
      </c>
      <c r="K9" s="134">
        <f>+'PLAN RASHODA I IZDATAKA'!K3</f>
        <v>1218238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5000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640415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640415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344977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344977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2502052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2502052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5157500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5157500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44408714</v>
      </c>
      <c r="E24" s="186">
        <f>SUMIFS('Plan prihoda za unos u SAP'!$G$3:$G$501,'Plan prihoda za unos u SAP'!$C$3:$C$501,"=11",'Plan prihoda za unos u SAP'!$K$3:$K$501,"=671")</f>
        <v>44408714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53053658</v>
      </c>
      <c r="E27" s="4">
        <f>SUM(E11:E26)</f>
        <v>44408714</v>
      </c>
      <c r="F27" s="4">
        <f t="shared" ref="F27:W27" si="7">SUM(F11:F26)</f>
        <v>0</v>
      </c>
      <c r="G27" s="4">
        <f t="shared" si="7"/>
        <v>5157500</v>
      </c>
      <c r="H27" s="4">
        <f t="shared" si="7"/>
        <v>0</v>
      </c>
      <c r="I27" s="4">
        <f t="shared" si="7"/>
        <v>2502052</v>
      </c>
      <c r="J27" s="4">
        <f t="shared" si="7"/>
        <v>0</v>
      </c>
      <c r="K27" s="4">
        <f t="shared" si="7"/>
        <v>985392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5000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5000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5000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5000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53058658</v>
      </c>
      <c r="E41" s="71">
        <f>+E40+E34+E27</f>
        <v>44408714</v>
      </c>
      <c r="F41" s="71">
        <f>+F40+F34+F27</f>
        <v>0</v>
      </c>
      <c r="G41" s="71">
        <f t="shared" ref="G41:W41" si="11">+G40+G34+G27</f>
        <v>5157500</v>
      </c>
      <c r="H41" s="71">
        <f t="shared" si="11"/>
        <v>0</v>
      </c>
      <c r="I41" s="71">
        <f t="shared" si="11"/>
        <v>2502052</v>
      </c>
      <c r="J41" s="71">
        <f t="shared" si="11"/>
        <v>0</v>
      </c>
      <c r="K41" s="71">
        <f t="shared" si="11"/>
        <v>985392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5000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5411201</v>
      </c>
      <c r="E45" s="185">
        <f>-E7</f>
        <v>0</v>
      </c>
      <c r="F45" s="185">
        <f>-F7</f>
        <v>0</v>
      </c>
      <c r="G45" s="185">
        <f t="shared" ref="G45:W45" si="13">-G7</f>
        <v>2468000</v>
      </c>
      <c r="H45" s="185">
        <f t="shared" si="13"/>
        <v>0</v>
      </c>
      <c r="I45" s="185">
        <f t="shared" si="13"/>
        <v>2376047</v>
      </c>
      <c r="J45" s="185">
        <f t="shared" si="13"/>
        <v>0</v>
      </c>
      <c r="K45" s="185">
        <f t="shared" si="13"/>
        <v>567154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52652010</v>
      </c>
      <c r="E46" s="14">
        <f t="shared" ref="E46:W46" si="14">+E67+E74</f>
        <v>44654010</v>
      </c>
      <c r="F46" s="14">
        <f t="shared" si="14"/>
        <v>0</v>
      </c>
      <c r="G46" s="14">
        <f t="shared" si="14"/>
        <v>5158500</v>
      </c>
      <c r="H46" s="14">
        <f>+H67+H74</f>
        <v>0</v>
      </c>
      <c r="I46" s="14">
        <f t="shared" si="14"/>
        <v>1963355</v>
      </c>
      <c r="J46" s="14">
        <f t="shared" si="14"/>
        <v>0</v>
      </c>
      <c r="K46" s="14">
        <f t="shared" si="14"/>
        <v>871645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4500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-5943226</v>
      </c>
      <c r="E47" s="113"/>
      <c r="F47" s="113"/>
      <c r="G47" s="113">
        <v>-2917675</v>
      </c>
      <c r="H47" s="113"/>
      <c r="I47" s="113">
        <v>-2458397</v>
      </c>
      <c r="J47" s="113"/>
      <c r="K47" s="113">
        <v>-567154</v>
      </c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52119985</v>
      </c>
      <c r="E48" s="14">
        <f>+E45+E46+E47</f>
        <v>44654010</v>
      </c>
      <c r="F48" s="14">
        <f t="shared" ref="F48:W48" si="15">+F45+F46+F47</f>
        <v>0</v>
      </c>
      <c r="G48" s="14">
        <f t="shared" si="15"/>
        <v>4708825</v>
      </c>
      <c r="H48" s="14">
        <f>+H45+H46+H47</f>
        <v>0</v>
      </c>
      <c r="I48" s="14">
        <f t="shared" si="15"/>
        <v>1881005</v>
      </c>
      <c r="J48" s="14">
        <f t="shared" si="15"/>
        <v>0</v>
      </c>
      <c r="K48" s="14">
        <f t="shared" si="15"/>
        <v>871645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4500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52119985</v>
      </c>
      <c r="E49" s="134">
        <f>+'PLAN RASHODA I IZDATAKA'!E71</f>
        <v>44654010</v>
      </c>
      <c r="F49" s="134">
        <f>+'PLAN RASHODA I IZDATAKA'!F71</f>
        <v>0</v>
      </c>
      <c r="G49" s="134">
        <f>+'PLAN RASHODA I IZDATAKA'!G71</f>
        <v>4708825</v>
      </c>
      <c r="H49" s="134">
        <f>+'PLAN RASHODA I IZDATAKA'!H71</f>
        <v>0</v>
      </c>
      <c r="I49" s="134">
        <f>+'PLAN RASHODA I IZDATAKA'!I71</f>
        <v>1881005</v>
      </c>
      <c r="J49" s="134">
        <f>+'PLAN RASHODA I IZDATAKA'!J71</f>
        <v>0</v>
      </c>
      <c r="K49" s="134">
        <f>+'PLAN RASHODA I IZDATAKA'!K71</f>
        <v>871645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4500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871645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871645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1963355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1963355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5158500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5158500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44654010</v>
      </c>
      <c r="E64" s="186">
        <f>SUMIFS('Plan prihoda za unos u SAP'!$H$3:$H$501,'Plan prihoda za unos u SAP'!$C$3:$C$501,"=11",'Plan prihoda za unos u SAP'!$K$3:$K$501,"=671")</f>
        <v>44654010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52647510</v>
      </c>
      <c r="E67" s="4">
        <f>SUM(E51:E66)</f>
        <v>44654010</v>
      </c>
      <c r="F67" s="4">
        <f t="shared" ref="F67:W67" si="17">SUM(F51:F66)</f>
        <v>0</v>
      </c>
      <c r="G67" s="4">
        <f t="shared" si="17"/>
        <v>5158500</v>
      </c>
      <c r="H67" s="4">
        <f t="shared" si="17"/>
        <v>0</v>
      </c>
      <c r="I67" s="4">
        <f t="shared" si="17"/>
        <v>1963355</v>
      </c>
      <c r="J67" s="4">
        <f>SUM(J51:J66)</f>
        <v>0</v>
      </c>
      <c r="K67" s="4">
        <f t="shared" si="17"/>
        <v>871645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4500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4500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4500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4500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52652010</v>
      </c>
      <c r="E81" s="71">
        <f>+E80+E74+E67</f>
        <v>44654010</v>
      </c>
      <c r="F81" s="71">
        <f>+F80+F74+F67</f>
        <v>0</v>
      </c>
      <c r="G81" s="71">
        <f t="shared" ref="G81:W81" si="21">+G80+G74+G67</f>
        <v>5158500</v>
      </c>
      <c r="H81" s="71">
        <f t="shared" si="21"/>
        <v>0</v>
      </c>
      <c r="I81" s="71">
        <f t="shared" si="21"/>
        <v>1963355</v>
      </c>
      <c r="J81" s="71">
        <f t="shared" si="21"/>
        <v>0</v>
      </c>
      <c r="K81" s="71">
        <f t="shared" si="21"/>
        <v>871645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4500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5943226</v>
      </c>
      <c r="E85" s="185">
        <f>-E47</f>
        <v>0</v>
      </c>
      <c r="F85" s="185">
        <f>-F47</f>
        <v>0</v>
      </c>
      <c r="G85" s="185">
        <f t="shared" ref="G85:W85" si="23">-G47</f>
        <v>2917675</v>
      </c>
      <c r="H85" s="185">
        <f t="shared" si="23"/>
        <v>0</v>
      </c>
      <c r="I85" s="185">
        <f t="shared" si="23"/>
        <v>2458397</v>
      </c>
      <c r="J85" s="185">
        <f t="shared" si="23"/>
        <v>0</v>
      </c>
      <c r="K85" s="185">
        <f t="shared" si="23"/>
        <v>567154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52662843</v>
      </c>
      <c r="E86" s="14">
        <f t="shared" ref="E86:W86" si="24">+E107+E114</f>
        <v>44653843</v>
      </c>
      <c r="F86" s="14">
        <f t="shared" si="24"/>
        <v>0</v>
      </c>
      <c r="G86" s="14">
        <f t="shared" si="24"/>
        <v>5159500</v>
      </c>
      <c r="H86" s="14">
        <f>+H107+H114</f>
        <v>0</v>
      </c>
      <c r="I86" s="14">
        <f t="shared" si="24"/>
        <v>1973355</v>
      </c>
      <c r="J86" s="14">
        <f t="shared" si="24"/>
        <v>0</v>
      </c>
      <c r="K86" s="14">
        <f t="shared" si="24"/>
        <v>871645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4500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-6444801</v>
      </c>
      <c r="E87" s="113"/>
      <c r="F87" s="113"/>
      <c r="G87" s="113">
        <v>-3349225</v>
      </c>
      <c r="H87" s="113"/>
      <c r="I87" s="113">
        <v>-2528422</v>
      </c>
      <c r="J87" s="113"/>
      <c r="K87" s="113">
        <v>-567154</v>
      </c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52161268</v>
      </c>
      <c r="E88" s="14">
        <f>+E85+E86+E87</f>
        <v>44653843</v>
      </c>
      <c r="F88" s="14">
        <f t="shared" ref="F88:W88" si="25">+F85+F86+F87</f>
        <v>0</v>
      </c>
      <c r="G88" s="14">
        <f t="shared" si="25"/>
        <v>4727950</v>
      </c>
      <c r="H88" s="14">
        <f>+H85+H86+H87</f>
        <v>0</v>
      </c>
      <c r="I88" s="14">
        <f t="shared" si="25"/>
        <v>1903330</v>
      </c>
      <c r="J88" s="14">
        <f t="shared" si="25"/>
        <v>0</v>
      </c>
      <c r="K88" s="14">
        <f t="shared" si="25"/>
        <v>871645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4500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52161268</v>
      </c>
      <c r="E89" s="134">
        <f>+'PLAN RASHODA I IZDATAKA'!E91</f>
        <v>44653843</v>
      </c>
      <c r="F89" s="134">
        <f>+'PLAN RASHODA I IZDATAKA'!F91</f>
        <v>0</v>
      </c>
      <c r="G89" s="134">
        <f>+'PLAN RASHODA I IZDATAKA'!G91</f>
        <v>4727950</v>
      </c>
      <c r="H89" s="134">
        <f>+'PLAN RASHODA I IZDATAKA'!H91</f>
        <v>0</v>
      </c>
      <c r="I89" s="134">
        <f>+'PLAN RASHODA I IZDATAKA'!I91</f>
        <v>1903330</v>
      </c>
      <c r="J89" s="134">
        <f>+'PLAN RASHODA I IZDATAKA'!J91</f>
        <v>0</v>
      </c>
      <c r="K89" s="134">
        <f>+'PLAN RASHODA I IZDATAKA'!K91</f>
        <v>871645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4500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871645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871645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1973355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1973355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5159500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5159500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44653843</v>
      </c>
      <c r="E104" s="186">
        <f>SUMIFS('Plan prihoda za unos u SAP'!$I$3:$I$501,'Plan prihoda za unos u SAP'!$C$3:$C$501,"=11",'Plan prihoda za unos u SAP'!$K$3:$K$501,"=671")</f>
        <v>44653843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52658343</v>
      </c>
      <c r="E107" s="4">
        <f>SUM(E91:E106)</f>
        <v>44653843</v>
      </c>
      <c r="F107" s="4">
        <f t="shared" ref="F107:W107" si="27">SUM(F91:F106)</f>
        <v>0</v>
      </c>
      <c r="G107" s="4">
        <f t="shared" si="27"/>
        <v>5159500</v>
      </c>
      <c r="H107" s="4">
        <f t="shared" si="27"/>
        <v>0</v>
      </c>
      <c r="I107" s="4">
        <f t="shared" si="27"/>
        <v>1973355</v>
      </c>
      <c r="J107" s="4">
        <f t="shared" si="27"/>
        <v>0</v>
      </c>
      <c r="K107" s="4">
        <f t="shared" si="27"/>
        <v>871645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4500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4500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4500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4500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52662843</v>
      </c>
      <c r="E121" s="71">
        <f>+E120+E114+E107</f>
        <v>44653843</v>
      </c>
      <c r="F121" s="71">
        <f>+F120+F114+F107</f>
        <v>0</v>
      </c>
      <c r="G121" s="71">
        <f t="shared" ref="G121:W121" si="31">+G120+G114+G107</f>
        <v>5159500</v>
      </c>
      <c r="H121" s="71">
        <f t="shared" si="31"/>
        <v>0</v>
      </c>
      <c r="I121" s="71">
        <f t="shared" si="31"/>
        <v>1973355</v>
      </c>
      <c r="J121" s="71">
        <f t="shared" si="31"/>
        <v>0</v>
      </c>
      <c r="K121" s="71">
        <f t="shared" si="31"/>
        <v>871645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4500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7:W7 E47:W47 E87:W87" xr:uid="{00000000-0002-0000-0400-000001000000}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51947457</v>
      </c>
      <c r="E3" s="121">
        <f t="shared" ref="E3:W3" si="1">E4+E38+E58</f>
        <v>44408714</v>
      </c>
      <c r="F3" s="121">
        <f t="shared" si="1"/>
        <v>0</v>
      </c>
      <c r="G3" s="121">
        <f t="shared" si="1"/>
        <v>4689500</v>
      </c>
      <c r="H3" s="121">
        <f>H4+H38+H58</f>
        <v>0</v>
      </c>
      <c r="I3" s="121">
        <f t="shared" si="1"/>
        <v>1626005</v>
      </c>
      <c r="J3" s="121">
        <f t="shared" si="1"/>
        <v>0</v>
      </c>
      <c r="K3" s="121">
        <f t="shared" si="1"/>
        <v>1218238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5000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51327457</v>
      </c>
      <c r="E4" s="125">
        <f>E5+E9+E15+E19+E23+E30+E33</f>
        <v>44186714</v>
      </c>
      <c r="F4" s="125">
        <f t="shared" ref="F4:W4" si="2">F5+F9+F15+F19+F23+F30+F33</f>
        <v>0</v>
      </c>
      <c r="G4" s="125">
        <f t="shared" si="2"/>
        <v>4496500</v>
      </c>
      <c r="H4" s="125">
        <f>H5+H9+H15+H19+H23+H30+H33</f>
        <v>0</v>
      </c>
      <c r="I4" s="125">
        <f t="shared" si="2"/>
        <v>1426005</v>
      </c>
      <c r="J4" s="125">
        <f t="shared" si="2"/>
        <v>0</v>
      </c>
      <c r="K4" s="125">
        <f t="shared" si="2"/>
        <v>1218238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46445374</v>
      </c>
      <c r="E5" s="12">
        <f>SUM(E6:E8)</f>
        <v>40892022</v>
      </c>
      <c r="F5" s="12">
        <f t="shared" ref="F5:W5" si="3">SUM(F6:F8)</f>
        <v>0</v>
      </c>
      <c r="G5" s="12">
        <f t="shared" si="3"/>
        <v>4110000</v>
      </c>
      <c r="H5" s="12">
        <f>SUM(H6:H8)</f>
        <v>0</v>
      </c>
      <c r="I5" s="12">
        <f t="shared" si="3"/>
        <v>441384</v>
      </c>
      <c r="J5" s="12">
        <f t="shared" si="3"/>
        <v>0</v>
      </c>
      <c r="K5" s="12">
        <f t="shared" si="3"/>
        <v>1001968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38453888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34406376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3000000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180000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867512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1678946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840946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615000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223000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6312540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5644700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495000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38384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134456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4705682</v>
      </c>
      <c r="E9" s="78">
        <f t="shared" ref="E9:W9" si="4">SUM(E10:E14)</f>
        <v>3265598</v>
      </c>
      <c r="F9" s="78">
        <f t="shared" si="4"/>
        <v>0</v>
      </c>
      <c r="G9" s="78">
        <f>SUM(G10:G14)</f>
        <v>370000</v>
      </c>
      <c r="H9" s="78">
        <f>SUM(H10:H14)</f>
        <v>0</v>
      </c>
      <c r="I9" s="78">
        <f t="shared" si="4"/>
        <v>977621</v>
      </c>
      <c r="J9" s="78">
        <f t="shared" si="4"/>
        <v>0</v>
      </c>
      <c r="K9" s="78">
        <f t="shared" si="4"/>
        <v>92463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1287694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965610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110000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119621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92463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836000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633000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20000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183000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2044543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1476543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145000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423000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175000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85000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5000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85000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362445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105445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90000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167000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37594</v>
      </c>
      <c r="E15" s="4">
        <f t="shared" ref="E15:W15" si="5">SUM(E16:E18)</f>
        <v>29094</v>
      </c>
      <c r="F15" s="4">
        <f t="shared" si="5"/>
        <v>0</v>
      </c>
      <c r="G15" s="4">
        <f t="shared" si="5"/>
        <v>1500</v>
      </c>
      <c r="H15" s="4">
        <f>SUM(H16:H18)</f>
        <v>0</v>
      </c>
      <c r="I15" s="4">
        <f t="shared" si="5"/>
        <v>7000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37594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29094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1500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7000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23345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23345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23345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23345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115462</v>
      </c>
      <c r="E33" s="4">
        <f t="shared" ref="E33:W33" si="9">SUM(E34:E37)</f>
        <v>0</v>
      </c>
      <c r="F33" s="4">
        <f t="shared" si="9"/>
        <v>0</v>
      </c>
      <c r="G33" s="4">
        <f t="shared" si="9"/>
        <v>15000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100462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115462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15000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100462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620000</v>
      </c>
      <c r="E38" s="126">
        <f>E42+E49+E51+E53+E39</f>
        <v>222000</v>
      </c>
      <c r="F38" s="126">
        <f t="shared" ref="F38:W38" si="11">F42+F49+F51+F53+F39</f>
        <v>0</v>
      </c>
      <c r="G38" s="126">
        <f t="shared" si="11"/>
        <v>193000</v>
      </c>
      <c r="H38" s="126">
        <f>H42+H49+H51+H53+H39</f>
        <v>0</v>
      </c>
      <c r="I38" s="126">
        <f t="shared" si="11"/>
        <v>200000</v>
      </c>
      <c r="J38" s="126">
        <f t="shared" si="11"/>
        <v>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5000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620000</v>
      </c>
      <c r="E42" s="4">
        <f t="shared" ref="E42:W42" si="13">SUM(E43:E48)</f>
        <v>222000</v>
      </c>
      <c r="F42" s="4">
        <f t="shared" si="13"/>
        <v>0</v>
      </c>
      <c r="G42" s="4">
        <f t="shared" si="13"/>
        <v>193000</v>
      </c>
      <c r="H42" s="4">
        <f>SUM(H43:H48)</f>
        <v>0</v>
      </c>
      <c r="I42" s="4">
        <f t="shared" si="13"/>
        <v>200000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5000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510000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147000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193000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165000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5000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110000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75000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35000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52119985</v>
      </c>
      <c r="E71" s="121">
        <f t="shared" ref="E71:W71" si="23">+E72+E80+E86</f>
        <v>44654010</v>
      </c>
      <c r="F71" s="121">
        <f t="shared" si="23"/>
        <v>0</v>
      </c>
      <c r="G71" s="121">
        <f t="shared" si="23"/>
        <v>4708825</v>
      </c>
      <c r="H71" s="121">
        <f>+H72+H80+H86</f>
        <v>0</v>
      </c>
      <c r="I71" s="121">
        <f t="shared" si="23"/>
        <v>1881005</v>
      </c>
      <c r="J71" s="121">
        <f t="shared" si="23"/>
        <v>0</v>
      </c>
      <c r="K71" s="121">
        <f t="shared" si="23"/>
        <v>871645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4500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51350485</v>
      </c>
      <c r="E72" s="130">
        <f t="shared" ref="E72:W72" si="24">SUM(E73:E79)</f>
        <v>44432010</v>
      </c>
      <c r="F72" s="130">
        <f t="shared" si="24"/>
        <v>0</v>
      </c>
      <c r="G72" s="130">
        <f t="shared" si="24"/>
        <v>4515825</v>
      </c>
      <c r="H72" s="130">
        <f>SUM(H73:H79)</f>
        <v>0</v>
      </c>
      <c r="I72" s="130">
        <f t="shared" si="24"/>
        <v>1531005</v>
      </c>
      <c r="J72" s="130">
        <f t="shared" si="24"/>
        <v>0</v>
      </c>
      <c r="K72" s="130">
        <f t="shared" si="24"/>
        <v>871645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46178488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40896013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4115825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295005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871645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5118903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3506903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383000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1229000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38094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29094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2000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7000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15000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15000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769500</v>
      </c>
      <c r="E80" s="131">
        <f t="shared" ref="E80:W80" si="25">SUM(E81:E85)</f>
        <v>222000</v>
      </c>
      <c r="F80" s="131">
        <f t="shared" si="25"/>
        <v>0</v>
      </c>
      <c r="G80" s="131">
        <f t="shared" si="25"/>
        <v>193000</v>
      </c>
      <c r="H80" s="131">
        <f>SUM(H81:H85)</f>
        <v>0</v>
      </c>
      <c r="I80" s="131">
        <f t="shared" si="25"/>
        <v>350000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4500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769500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222000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193000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350000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4500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52161268</v>
      </c>
      <c r="E91" s="121">
        <f t="shared" ref="E91:W91" si="28">E92+E100+E106</f>
        <v>44653843</v>
      </c>
      <c r="F91" s="121">
        <f t="shared" si="28"/>
        <v>0</v>
      </c>
      <c r="G91" s="121">
        <f t="shared" si="28"/>
        <v>4727950</v>
      </c>
      <c r="H91" s="121">
        <f>H92+H100+H106</f>
        <v>0</v>
      </c>
      <c r="I91" s="121">
        <f t="shared" si="28"/>
        <v>1903330</v>
      </c>
      <c r="J91" s="121">
        <f t="shared" si="28"/>
        <v>0</v>
      </c>
      <c r="K91" s="121">
        <f t="shared" si="28"/>
        <v>871645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4500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51391768</v>
      </c>
      <c r="E92" s="130">
        <f t="shared" ref="E92:G92" si="29">SUM(E93:E99)</f>
        <v>44431843</v>
      </c>
      <c r="F92" s="130">
        <f t="shared" si="29"/>
        <v>0</v>
      </c>
      <c r="G92" s="130">
        <f t="shared" si="29"/>
        <v>4534950</v>
      </c>
      <c r="H92" s="130">
        <f>SUM(H93:H99)</f>
        <v>0</v>
      </c>
      <c r="I92" s="130">
        <f t="shared" ref="I92:K92" si="30">SUM(I93:I99)</f>
        <v>1553330</v>
      </c>
      <c r="J92" s="130">
        <f t="shared" si="30"/>
        <v>0</v>
      </c>
      <c r="K92" s="130">
        <f t="shared" si="30"/>
        <v>871645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46189971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40895846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4121650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300830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871645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5148403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3506903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396000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1245500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38394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29094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2300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7000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15000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15000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769500</v>
      </c>
      <c r="E100" s="131">
        <f t="shared" ref="E100:G100" si="33">SUM(E101:E105)</f>
        <v>222000</v>
      </c>
      <c r="F100" s="131">
        <f t="shared" si="33"/>
        <v>0</v>
      </c>
      <c r="G100" s="131">
        <f t="shared" si="33"/>
        <v>193000</v>
      </c>
      <c r="H100" s="131">
        <f>SUM(H101:H105)</f>
        <v>0</v>
      </c>
      <c r="I100" s="131">
        <f t="shared" ref="I100:K100" si="34">SUM(I101:I105)</f>
        <v>350000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4500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769500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222000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193000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350000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4500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 xr:uid="{00000000-0009-0000-0000-000005000000}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2021-09-16T06:43:12Z</cp:lastPrinted>
  <dcterms:created xsi:type="dcterms:W3CDTF">2018-09-10T07:36:17Z</dcterms:created>
  <dcterms:modified xsi:type="dcterms:W3CDTF">2021-12-23T06:52:52Z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