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orisnik\Desktop\FP 2023-2025 za usvajanje\"/>
    </mc:Choice>
  </mc:AlternateContent>
  <xr:revisionPtr revIDLastSave="0" documentId="13_ncr:1_{82E71999-9A09-4EC7-AB77-C7D115B0CD78}" xr6:coauthVersionLast="36" xr6:coauthVersionMax="36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13440" windowHeight="4275" activeTab="2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<sst xmlns="http://schemas.openxmlformats.org/spreadsheetml/2006/main" count="13852" uniqueCount="5284">
  <si>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</si>
  <si>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</si>
  <si>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</si>
  <si>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</si>
  <si>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</si>
  <si>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</si>
  <si>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</si>
  <si>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</si>
  <si>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</si>
  <si>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</si>
  <si>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</si>
  <si>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</si>
  <si>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</si>
  <si>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</si>
  <si>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</si>
  <si>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</si>
  <si>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</si>
  <si>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</si>
  <si>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</si>
  <si>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</si>
  <si>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</si>
  <si>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</si>
  <si>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</si>
  <si>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</si>
  <si>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</si>
  <si>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</si>
  <si>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</si>
  <si>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</si>
  <si>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</si>
  <si>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</si>
  <si>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</si>
  <si>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</si>
  <si>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</si>
  <si>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</si>
  <si>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</si>
  <si>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</si>
  <si>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</si>
  <si>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</si>
  <si>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</si>
  <si>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</si>
  <si>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</si>
  <si>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</si>
  <si>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</si>
  <si>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</si>
  <si>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</si>
  <si>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</si>
  <si>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</si>
  <si>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</si>
  <si>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</si>
  <si>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</si>
  <si>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</si>
  <si>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</si>
  <si>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</si>
  <si>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</si>
  <si>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</si>
  <si>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</si>
  <si>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</si>
  <si>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</si>
  <si>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</si>
  <si>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</si>
  <si>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</si>
  <si>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</si>
  <si>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</si>
  <si>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</si>
  <si>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</si>
  <si>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</si>
  <si>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</si>
  <si>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</si>
  <si>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</si>
  <si>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</si>
  <si>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</si>
  <si>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</si>
  <si>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</si>
  <si>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</si>
  <si>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</si>
  <si>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</si>
  <si>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</si>
  <si>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</si>
  <si>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</si>
  <si>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</si>
  <si>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</si>
  <si>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</si>
  <si>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</si>
  <si>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</si>
  <si>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</si>
  <si>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</si>
  <si>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</si>
  <si>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</si>
  <si>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</si>
  <si>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</si>
  <si>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</si>
  <si>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</si>
  <si>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</si>
  <si>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</si>
  <si>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</si>
  <si>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</si>
  <si>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</si>
  <si>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</si>
  <si>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</si>
  <si>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</si>
  <si>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</si>
  <si>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</si>
  <si>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</si>
  <si>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</si>
  <si>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</si>
  <si>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</si>
  <si>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</si>
  <si>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</si>
  <si>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</si>
  <si>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</si>
  <si>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</si>
  <si>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</si>
  <si>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</si>
  <si>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</si>
  <si>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</si>
  <si>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</si>
  <si>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</si>
  <si>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</si>
  <si>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</si>
  <si>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</si>
  <si>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</si>
  <si>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</si>
  <si>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</si>
  <si>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</si>
  <si>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</si>
  <si>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</si>
  <si>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</si>
  <si>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</si>
  <si>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</si>
  <si>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</si>
  <si>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</si>
  <si>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</si>
  <si>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</si>
  <si>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</si>
  <si>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</si>
  <si>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</si>
  <si>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</si>
  <si>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</si>
  <si>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</si>
  <si>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</si>
  <si>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</si>
  <si>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</si>
  <si>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</si>
  <si>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</si>
  <si>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</si>
  <si>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</si>
  <si>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</si>
  <si>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</si>
  <si>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</si>
  <si>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</si>
  <si>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</si>
  <si>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</si>
  <si>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</si>
  <si>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</si>
  <si>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</si>
  <si>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</si>
  <si>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</si>
  <si>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</si>
  <si>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</si>
  <si>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</si>
  <si>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</si>
  <si>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</si>
  <si>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</si>
  <si>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</si>
  <si>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</si>
  <si>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</si>
  <si>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</si>
  <si>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</si>
  <si>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</si>
  <si>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</si>
  <si>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</si>
  <si>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</si>
  <si>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</si>
  <si>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</si>
  <si>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</si>
  <si>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</si>
  <si>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</si>
  <si>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</si>
  <si>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</si>
  <si>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</si>
  <si>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</si>
  <si>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</si>
  <si>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</si>
  <si>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</si>
  <si>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</si>
  <si>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</si>
  <si>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</si>
  <si>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</si>
  <si>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</si>
  <si>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</si>
  <si>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</si>
  <si>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</si>
  <si>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</si>
  <si>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</si>
  <si>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</si>
  <si>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</si>
  <si>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</si>
  <si>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</si>
  <si>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</si>
  <si>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</si>
  <si>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</si>
  <si>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</si>
  <si>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</si>
  <si>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</si>
  <si>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</si>
  <si>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</si>
  <si>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</si>
  <si>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</si>
  <si>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</si>
  <si>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</si>
  <si>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</si>
  <si>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</si>
  <si>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</si>
  <si>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</si>
  <si>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</si>
  <si>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</si>
  <si>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</si>
  <si>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</si>
  <si>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</si>
  <si>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</si>
  <si>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</si>
  <si>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</si>
  <si>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</si>
  <si>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</si>
  <si>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</si>
  <si>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</si>
  <si>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</si>
  <si>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</si>
  <si>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</si>
  <si>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</si>
  <si>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</si>
  <si>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</si>
  <si>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</si>
  <si>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</si>
  <si>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</si>
  <si>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</si>
  <si>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</si>
  <si>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</si>
  <si>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</si>
  <si>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</si>
  <si>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</si>
  <si>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</si>
  <si>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</si>
  <si>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</si>
  <si>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</si>
  <si>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</si>
  <si>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</si>
  <si>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</si>
  <si>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</si>
  <si>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</si>
  <si>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</si>
  <si>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</si>
  <si>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</si>
  <si>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</si>
  <si>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</si>
  <si>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</si>
  <si>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</si>
  <si>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</si>
  <si>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</si>
  <si>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</si>
  <si>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</si>
  <si>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</si>
  <si>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</si>
  <si>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</si>
  <si>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</si>
  <si>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</si>
  <si>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</si>
  <si>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</si>
  <si>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</si>
  <si>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</si>
  <si>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</si>
  <si>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</si>
  <si>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</si>
  <si>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</si>
  <si>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</si>
  <si>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</si>
  <si>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</si>
  <si>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</si>
  <si>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</si>
  <si>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</si>
  <si>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</si>
  <si>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</si>
  <si>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</si>
  <si>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</si>
  <si>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</si>
  <si>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</si>
  <si>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</si>
  <si>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</si>
  <si>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</si>
  <si>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</si>
  <si>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</si>
  <si>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</si>
  <si>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</si>
  <si>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</si>
  <si>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</si>
  <si>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</si>
  <si>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</si>
  <si>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</si>
  <si>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</si>
  <si>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</si>
  <si>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</si>
  <si>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</si>
  <si>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</si>
  <si>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</si>
  <si>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</si>
  <si>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</si>
  <si>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</si>
  <si>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</si>
  <si>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</si>
  <si>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</si>
  <si>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</si>
  <si>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</si>
  <si>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</si>
  <si>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</si>
  <si>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</si>
  <si>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</si>
  <si>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</si>
  <si>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</si>
  <si>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</si>
  <si>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</si>
  <si>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</si>
  <si>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</si>
  <si>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</si>
  <si>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</si>
  <si>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</si>
  <si>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</si>
  <si>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</si>
  <si>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</si>
  <si>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</si>
  <si>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</si>
  <si>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</si>
  <si>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</si>
  <si>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</si>
  <si>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</si>
  <si>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</si>
  <si>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</si>
  <si>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</si>
  <si>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</si>
  <si>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</si>
  <si>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</si>
  <si>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</si>
  <si>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</si>
  <si>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</si>
  <si>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</si>
  <si>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</si>
  <si>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</si>
  <si>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</si>
  <si>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</si>
  <si>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</si>
  <si>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</si>
  <si>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</si>
  <si>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</si>
  <si>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</si>
  <si>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</si>
  <si>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</si>
  <si>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</si>
  <si>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</si>
  <si>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</si>
  <si>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</si>
  <si>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</si>
  <si>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</si>
  <si>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</si>
  <si>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</si>
  <si>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</si>
  <si>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</si>
  <si>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</si>
  <si>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</si>
  <si>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</si>
  <si>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</si>
  <si>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</si>
  <si>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</si>
  <si>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</si>
  <si>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</si>
  <si>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</si>
  <si>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</si>
  <si>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</si>
  <si>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</si>
  <si>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</si>
  <si>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</si>
  <si>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</si>
  <si>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</si>
  <si>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</si>
  <si>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</si>
  <si>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</si>
  <si>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</si>
  <si>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</si>
  <si>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</si>
  <si>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</si>
  <si>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</si>
  <si>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</si>
  <si>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</si>
  <si>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</si>
  <si>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</si>
  <si>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</si>
  <si>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</si>
  <si>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</si>
  <si>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</si>
  <si>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</si>
  <si>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</si>
  <si>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</si>
  <si>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</si>
  <si>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</si>
  <si>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</si>
  <si>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</si>
  <si>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</si>
  <si>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</si>
  <si>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</si>
  <si>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</si>
  <si>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</si>
  <si>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</si>
  <si>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</si>
  <si>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</si>
  <si>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</si>
  <si>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</si>
  <si>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</si>
  <si>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</si>
  <si>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</si>
  <si>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</si>
  <si>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</si>
  <si>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</si>
  <si>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</si>
  <si>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</si>
  <si>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</si>
  <si>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</si>
  <si>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</si>
  <si>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</si>
  <si>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</si>
  <si>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</si>
  <si>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</si>
  <si>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</si>
  <si>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</si>
  <si>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</si>
  <si>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</si>
  <si>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</si>
  <si>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</si>
  <si>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</si>
  <si>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</si>
  <si>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</si>
  <si>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</si>
  <si>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</si>
  <si>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</si>
  <si>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</si>
  <si>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</si>
  <si>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</si>
  <si>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</si>
  <si>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</si>
  <si>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</si>
  <si>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</si>
  <si>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</si>
  <si>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</si>
  <si>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</si>
  <si>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</si>
  <si>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</si>
  <si>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</si>
  <si>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</si>
  <si>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</si>
  <si>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</si>
  <si>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</si>
  <si>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</si>
  <si>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</si>
  <si>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</si>
  <si>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</si>
  <si>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</si>
  <si>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</si>
  <si>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</si>
  <si>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</si>
  <si>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</si>
  <si>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</si>
  <si>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</si>
  <si>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</si>
  <si>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</si>
  <si>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</si>
  <si>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</si>
  <si>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</si>
  <si>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</si>
  <si>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</si>
  <si>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</si>
  <si>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</si>
  <si>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</si>
  <si>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</si>
  <si>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</si>
  <si>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</si>
  <si>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</si>
  <si>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</si>
  <si>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</si>
  <si>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</si>
  <si>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</si>
  <si>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</si>
  <si>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</si>
  <si>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</si>
  <si>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</si>
  <si>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</si>
  <si>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</si>
  <si>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</si>
  <si>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</si>
  <si>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</si>
  <si>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</si>
  <si>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</si>
  <si>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</si>
  <si>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</si>
  <si>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</si>
  <si>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</si>
  <si>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</si>
  <si>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</si>
  <si>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</si>
  <si>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</si>
  <si>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</si>
  <si>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</si>
  <si>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</si>
  <si>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</si>
  <si>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</si>
  <si>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</si>
  <si>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</si>
  <si>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</si>
  <si>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</si>
  <si>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</si>
  <si>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</si>
  <si>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</si>
  <si>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</si>
  <si>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</si>
  <si>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</si>
  <si>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</si>
  <si>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</si>
  <si>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</si>
  <si>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</si>
  <si>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</si>
  <si>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</si>
  <si>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</si>
  <si>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</si>
  <si>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</si>
  <si>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</si>
  <si>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</si>
  <si>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</si>
  <si>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</si>
  <si>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</si>
  <si>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</si>
  <si>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</si>
  <si>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</si>
  <si>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</si>
  <si>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</si>
  <si>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</si>
  <si>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</si>
  <si>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</si>
  <si>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</si>
  <si>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</si>
  <si>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</si>
  <si>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</si>
  <si>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</si>
  <si>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</si>
  <si>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</si>
  <si>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</si>
  <si>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</si>
  <si>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</si>
  <si>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</si>
  <si>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</si>
  <si>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</si>
  <si>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</si>
  <si>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</si>
  <si>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</si>
  <si>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</si>
  <si>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</si>
  <si>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</si>
  <si>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</si>
  <si>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</si>
  <si>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</si>
  <si>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</si>
  <si>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</si>
  <si>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</si>
  <si>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</si>
  <si>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</si>
  <si>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</si>
  <si>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</si>
  <si>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</si>
  <si>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</si>
  <si>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</si>
  <si>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</si>
  <si>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</si>
  <si>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</si>
  <si>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</si>
  <si>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</si>
  <si>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</si>
  <si>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</si>
  <si>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</si>
  <si>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</si>
  <si>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</si>
  <si>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</si>
  <si>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</si>
  <si>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</si>
  <si>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</si>
  <si>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</si>
  <si>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</si>
  <si>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</si>
  <si>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</si>
  <si>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</si>
  <si>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</si>
  <si>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</si>
  <si>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</si>
  <si>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</si>
  <si>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</si>
  <si>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</si>
  <si>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</si>
  <si>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</si>
  <si>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</si>
  <si>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</si>
  <si>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</si>
  <si>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</si>
  <si>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</si>
  <si>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</si>
  <si>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</si>
  <si>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</si>
  <si>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</si>
  <si>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</si>
  <si>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</si>
  <si>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</si>
  <si>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</si>
  <si>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</si>
  <si>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</si>
  <si>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</si>
  <si>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</si>
  <si>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</si>
  <si>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</si>
  <si>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</si>
  <si>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</si>
  <si>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</si>
  <si>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</si>
  <si>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</si>
  <si>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</si>
  <si>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</si>
  <si>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</si>
  <si>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</si>
  <si>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</si>
  <si>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</si>
  <si>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</si>
  <si>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</si>
  <si>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</si>
  <si>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</si>
  <si>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</si>
  <si>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</si>
  <si>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</si>
  <si>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</si>
  <si>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</si>
  <si>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</si>
  <si>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</si>
  <si>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</si>
  <si>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</si>
  <si>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</si>
  <si>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</si>
  <si>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</si>
  <si>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</si>
  <si>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</si>
  <si>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</si>
  <si>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</si>
  <si>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</si>
  <si>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</si>
  <si>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</si>
  <si>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</si>
  <si>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</si>
  <si>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</si>
  <si>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</si>
  <si>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</si>
  <si>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</si>
  <si>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</si>
  <si>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</si>
  <si>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</si>
  <si>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</si>
  <si>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</si>
  <si>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</si>
  <si>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</si>
  <si>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</si>
  <si>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</si>
  <si>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</si>
  <si>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</si>
  <si>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</si>
  <si>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</si>
  <si>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</si>
  <si>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</si>
  <si>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</si>
  <si>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</si>
  <si>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</si>
  <si>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</si>
  <si>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</si>
  <si>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</si>
  <si>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</si>
  <si>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</si>
  <si>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</si>
  <si>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</si>
  <si>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</si>
  <si>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</si>
  <si>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</si>
  <si>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</si>
  <si>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</si>
  <si>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</si>
  <si>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</si>
  <si>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</si>
  <si>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</si>
  <si>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</si>
  <si>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</si>
  <si>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</si>
  <si>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</si>
  <si>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</si>
  <si>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</si>
  <si>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</si>
  <si>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</si>
  <si>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</si>
  <si>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</si>
  <si>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</si>
  <si>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</si>
  <si>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</si>
  <si>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</si>
  <si>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</si>
  <si>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</si>
  <si>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</si>
  <si>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</si>
  <si>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</si>
  <si>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</si>
  <si>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</si>
  <si>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</si>
  <si>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</si>
  <si>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</si>
  <si>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</si>
  <si>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</si>
  <si>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</si>
  <si>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</si>
  <si>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</si>
  <si>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</si>
  <si>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</si>
  <si>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</si>
  <si>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</si>
  <si>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</si>
  <si>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</si>
  <si>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</si>
  <si>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</si>
  <si>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</si>
  <si>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</si>
  <si>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</si>
  <si>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</si>
  <si>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</si>
  <si>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</si>
  <si>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</si>
  <si>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</si>
  <si>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</si>
  <si>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</si>
  <si>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</si>
  <si>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</si>
  <si>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</si>
  <si>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</si>
  <si>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</si>
  <si>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</si>
  <si>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</si>
  <si>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</si>
  <si>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</si>
  <si>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</si>
  <si>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</si>
  <si>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</si>
  <si>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</si>
  <si>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</si>
  <si>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</si>
  <si>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</si>
  <si>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</si>
  <si>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</si>
  <si>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</si>
  <si>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</si>
  <si>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</si>
  <si>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</si>
  <si>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</si>
  <si>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</si>
  <si>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</si>
  <si>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</si>
  <si>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</si>
  <si>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</si>
  <si>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</si>
  <si>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</si>
  <si>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</si>
  <si>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</si>
  <si>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</si>
  <si>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</si>
  <si>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</si>
  <si>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</si>
  <si>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</si>
  <si>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</si>
  <si>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</si>
  <si>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</si>
  <si>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</si>
  <si>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</si>
  <si>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</si>
  <si>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</si>
  <si>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</si>
  <si>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</si>
  <si>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</si>
  <si>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</si>
  <si>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</si>
  <si>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</si>
  <si>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</si>
  <si>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</si>
  <si>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</si>
  <si>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</si>
  <si>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</si>
  <si>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</si>
  <si>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</si>
  <si>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</si>
  <si>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</si>
  <si>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</si>
  <si>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</si>
  <si>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</si>
  <si>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</si>
  <si>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</si>
  <si>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</si>
  <si>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</si>
  <si>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</si>
  <si>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</si>
  <si>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</si>
  <si>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</si>
  <si>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</si>
  <si>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</si>
  <si>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</si>
  <si>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</si>
  <si>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</si>
  <si>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</si>
  <si>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</si>
  <si>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</si>
  <si>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</si>
  <si>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</si>
  <si>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</si>
  <si>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</si>
  <si>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</si>
  <si>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</si>
  <si>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</si>
  <si>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</si>
  <si>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</si>
  <si>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</si>
  <si>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</si>
  <si>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</si>
  <si>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</si>
  <si>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</si>
  <si>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</si>
  <si>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</si>
  <si>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</si>
  <si>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</si>
  <si>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</si>
  <si>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</si>
  <si>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</si>
  <si>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</si>
  <si>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</si>
  <si>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</si>
  <si>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</si>
  <si>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</si>
  <si>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</si>
  <si>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</si>
  <si>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</si>
  <si>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</si>
  <si>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</si>
  <si>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</si>
  <si>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</si>
  <si>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</si>
  <si>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</si>
  <si>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</si>
  <si>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</si>
  <si>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</si>
  <si>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</si>
  <si>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</si>
  <si>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</si>
  <si>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</si>
  <si>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</si>
  <si>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</si>
  <si>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</si>
  <si>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</si>
  <si>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</si>
  <si>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</si>
  <si>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</si>
  <si>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</si>
  <si>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</si>
  <si>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</si>
  <si>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</si>
  <si>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</si>
  <si>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</si>
  <si>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</si>
  <si>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</si>
  <si>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</si>
  <si>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</si>
  <si>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</si>
  <si>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</si>
  <si>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</si>
  <si>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</si>
  <si>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</si>
  <si>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</si>
  <si>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</si>
  <si>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</si>
  <si>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</si>
  <si>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</si>
  <si>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</si>
  <si>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</si>
  <si>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</si>
  <si>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</si>
  <si>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</si>
  <si>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</si>
  <si>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</si>
  <si>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</si>
  <si>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</si>
  <si>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</si>
  <si>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</si>
  <si>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</si>
  <si>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</si>
  <si>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</si>
  <si>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</si>
  <si>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</si>
  <si>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</si>
  <si>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</si>
  <si>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</si>
  <si>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</si>
  <si>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</si>
  <si>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</si>
  <si>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</si>
  <si>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</si>
  <si>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</si>
  <si>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</si>
  <si>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</si>
  <si>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</si>
  <si>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</si>
  <si>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</si>
  <si>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</si>
  <si>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</si>
  <si>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</si>
  <si>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</si>
  <si>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</si>
  <si>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</si>
  <si>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</si>
  <si>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</si>
  <si>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</si>
  <si>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</si>
  <si>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</si>
  <si>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</si>
  <si>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</si>
  <si>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</si>
  <si>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</si>
  <si>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</si>
  <si>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</si>
  <si>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</si>
  <si>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</si>
  <si>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</si>
  <si>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</si>
  <si>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</si>
  <si>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</si>
  <si>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</si>
  <si>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</si>
  <si>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</si>
  <si>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</si>
  <si>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</si>
  <si>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</si>
  <si>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</si>
  <si>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</si>
  <si>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</si>
  <si>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</si>
  <si>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</si>
  <si>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</si>
  <si>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</si>
  <si>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</si>
  <si>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</si>
  <si>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</si>
  <si>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</si>
  <si>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</si>
  <si>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</si>
  <si>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</si>
  <si>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</si>
  <si>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</si>
  <si>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</si>
  <si>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</si>
  <si>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</si>
  <si>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</si>
  <si>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</si>
  <si>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</si>
  <si>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</si>
  <si>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</si>
  <si>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</si>
  <si>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</si>
  <si>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</si>
  <si>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</si>
  <si>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</si>
  <si>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</si>
  <si>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</si>
  <si>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</si>
  <si>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</si>
  <si>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</si>
  <si>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</si>
  <si>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</si>
  <si>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</si>
  <si>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</si>
  <si>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</si>
  <si>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</si>
  <si>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</si>
  <si>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</si>
  <si>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</si>
  <si>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</si>
  <si>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</si>
  <si>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</si>
  <si>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</si>
  <si>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</si>
  <si>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</si>
  <si>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</si>
  <si>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</si>
  <si>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</si>
  <si>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</si>
  <si>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</si>
  <si>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</si>
  <si>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</si>
  <si>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</si>
  <si>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</si>
  <si>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</si>
  <si>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</si>
  <si>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</si>
  <si>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</si>
  <si>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</si>
  <si>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</si>
  <si>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</si>
  <si>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</si>
  <si>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</si>
  <si>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</si>
  <si>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</si>
  <si>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</si>
  <si>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</si>
  <si>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</si>
  <si>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</si>
  <si>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</si>
  <si>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</si>
  <si>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</si>
  <si>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</si>
  <si>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</si>
  <si>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</si>
  <si>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</si>
  <si>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</si>
  <si>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</si>
  <si>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</si>
  <si>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</si>
  <si>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</si>
  <si>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</si>
  <si>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</si>
  <si>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</si>
  <si>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</si>
  <si>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</si>
  <si>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</si>
  <si>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</si>
  <si>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</si>
  <si>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</si>
  <si>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</si>
  <si>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</si>
  <si>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</si>
  <si>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</si>
  <si>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</si>
  <si>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</si>
  <si>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</si>
  <si>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</si>
  <si>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</si>
  <si>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</si>
  <si>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</si>
  <si>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</si>
  <si>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</si>
  <si>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</si>
  <si>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</si>
  <si>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</si>
  <si>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</si>
  <si>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</si>
  <si>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</si>
  <si>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</si>
  <si>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</si>
  <si>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</si>
  <si>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</si>
  <si>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</si>
  <si>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</si>
  <si>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</si>
  <si>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</si>
  <si>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</si>
  <si>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</si>
  <si>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</si>
  <si>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</si>
  <si>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</si>
  <si>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</si>
  <si>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</si>
  <si>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</si>
  <si>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</si>
  <si>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</si>
  <si>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</si>
  <si>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</si>
  <si>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</si>
  <si>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</si>
  <si>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</si>
  <si>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</si>
  <si>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</si>
  <si>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</si>
  <si>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</si>
  <si>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</si>
  <si>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</si>
  <si>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</si>
  <si>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</si>
  <si>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</si>
  <si>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</si>
  <si>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</si>
  <si>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</si>
  <si>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</si>
  <si>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</si>
  <si>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</si>
  <si>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</si>
  <si>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</si>
  <si>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</si>
  <si>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</si>
  <si>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</si>
  <si>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</si>
  <si>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</si>
  <si>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</si>
  <si>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</si>
  <si>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</si>
  <si>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</si>
  <si>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</si>
  <si>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</si>
  <si>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</si>
  <si>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</si>
  <si>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</si>
  <si>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</si>
  <si>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</si>
  <si>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</si>
  <si>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</si>
  <si>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</si>
  <si>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</si>
  <si>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</si>
  <si>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</si>
  <si>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</si>
  <si>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</si>
  <si>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</si>
  <si>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</si>
  <si>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</si>
  <si>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</si>
  <si>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</si>
  <si>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</si>
  <si>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</si>
  <si>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</si>
  <si>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</si>
  <si>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</si>
  <si>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</si>
  <si>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</si>
  <si>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</si>
  <si>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</si>
  <si>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</si>
  <si>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</si>
  <si>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</si>
  <si>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</si>
  <si>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</si>
  <si>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</si>
  <si>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</si>
  <si>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</si>
  <si>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</si>
  <si>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</si>
  <si>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</si>
  <si>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</si>
  <si>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</si>
  <si>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</si>
  <si>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</si>
  <si>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</si>
  <si>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</si>
  <si>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</si>
  <si>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</si>
  <si>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</si>
  <si>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</si>
  <si>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</si>
  <si>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</si>
  <si>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</si>
  <si>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</si>
  <si>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</si>
  <si>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</si>
  <si>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</si>
  <si>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</si>
  <si>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</si>
  <si>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</si>
  <si>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</si>
  <si>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</si>
  <si>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</si>
  <si>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</si>
  <si>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</si>
  <si>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</si>
  <si>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</si>
  <si>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</si>
  <si>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</si>
  <si>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</si>
  <si>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</si>
  <si>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</si>
  <si>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</si>
  <si>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</si>
  <si>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</si>
  <si>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</si>
  <si>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</si>
  <si>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</si>
  <si>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</si>
  <si>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</si>
  <si>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</si>
  <si>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</si>
  <si>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</si>
  <si>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</si>
  <si>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</si>
  <si>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</si>
  <si>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</si>
  <si>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</si>
  <si>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</si>
  <si>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</si>
  <si>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</si>
  <si>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</si>
  <si>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</si>
  <si>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</si>
  <si>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</si>
  <si>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</si>
  <si>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</si>
  <si>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</si>
  <si>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</si>
  <si>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</si>
  <si>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</si>
  <si>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</si>
  <si>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</si>
  <si>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</si>
  <si>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</si>
  <si>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</si>
  <si>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</si>
  <si>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</si>
  <si>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</si>
  <si>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</si>
  <si>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</si>
  <si>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</si>
  <si>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</si>
  <si>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</si>
  <si>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</si>
  <si>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</si>
  <si>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</si>
  <si>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</si>
  <si>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</si>
  <si>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</si>
  <si>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</si>
  <si>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</si>
  <si>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</si>
  <si>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</si>
  <si>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</si>
  <si>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</si>
  <si>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</si>
  <si>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</si>
  <si>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</si>
  <si>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</si>
  <si>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</si>
  <si>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</si>
  <si>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</si>
  <si>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</si>
  <si>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</si>
  <si>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</si>
  <si>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</si>
  <si>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</si>
  <si>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</si>
  <si>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</si>
  <si>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</si>
  <si>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</si>
  <si>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</si>
  <si>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</si>
  <si>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</si>
  <si>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</si>
  <si>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</si>
  <si>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</si>
  <si>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</si>
  <si>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</si>
  <si>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</si>
  <si>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</si>
  <si>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</si>
  <si>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</si>
  <si>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</si>
  <si>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</si>
  <si>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</si>
  <si>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</si>
  <si>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</si>
  <si>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</si>
  <si>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</si>
  <si>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</si>
  <si>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</si>
  <si>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</si>
  <si>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</si>
  <si>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</si>
  <si>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</si>
  <si>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</si>
  <si>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</si>
  <si>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</si>
  <si>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</si>
  <si>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</si>
  <si>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</si>
  <si>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</si>
  <si>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</si>
  <si>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</si>
  <si>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</si>
  <si>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</si>
  <si>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</si>
  <si>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</si>
  <si>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</si>
  <si>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</si>
  <si>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</si>
  <si>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</si>
  <si>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</si>
  <si>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</si>
  <si>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</si>
  <si>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</si>
  <si>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</si>
  <si>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</si>
  <si>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</si>
  <si>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</si>
  <si>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</si>
  <si>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</si>
  <si>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</si>
  <si>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</si>
  <si>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</si>
  <si>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</si>
  <si>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</si>
  <si>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</si>
  <si>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</si>
  <si>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</si>
  <si>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</si>
  <si>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</si>
  <si>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</si>
  <si>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</si>
  <si>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</si>
  <si>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</si>
  <si>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</si>
  <si>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</si>
  <si>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</si>
  <si>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</si>
  <si>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</si>
  <si>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</si>
  <si>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</si>
  <si>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</si>
  <si>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</si>
  <si>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</si>
  <si>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</si>
  <si>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</si>
  <si>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</si>
  <si>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</si>
  <si>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</si>
  <si>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</si>
  <si>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</si>
  <si>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</si>
  <si>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</si>
  <si>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</si>
  <si>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</si>
  <si>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</si>
  <si>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</si>
  <si>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</si>
  <si>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</si>
  <si>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</si>
  <si>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</si>
  <si>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</si>
  <si>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</si>
  <si>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</si>
  <si>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</si>
  <si>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</si>
  <si>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</si>
  <si>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</si>
  <si>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</si>
  <si>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</si>
  <si>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</si>
  <si>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</si>
  <si>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</si>
  <si>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</si>
  <si>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</si>
  <si>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</si>
  <si>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</si>
  <si>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</si>
  <si>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</si>
  <si>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</si>
  <si>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</si>
  <si>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</si>
  <si>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</si>
  <si>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</si>
  <si>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</si>
  <si>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</si>
  <si>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</si>
  <si>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</si>
  <si>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</si>
  <si>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</si>
  <si>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</si>
  <si>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</si>
  <si>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</si>
  <si>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</si>
  <si>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</si>
  <si>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</si>
  <si>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</si>
  <si>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</si>
  <si>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</si>
  <si>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</si>
  <si>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</si>
  <si>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</si>
  <si>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</si>
  <si>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</si>
  <si>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</si>
  <si>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</si>
  <si>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</si>
  <si>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</si>
  <si>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</si>
  <si>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</si>
  <si>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</si>
  <si>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</si>
  <si>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</si>
  <si>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</si>
  <si>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</si>
  <si>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</si>
  <si>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</si>
  <si>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</si>
  <si>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</si>
  <si>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</si>
  <si>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</si>
  <si>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</si>
  <si>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</si>
  <si>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</si>
  <si>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</si>
  <si>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</si>
  <si>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</si>
  <si>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</si>
  <si>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</si>
  <si>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</si>
  <si>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</si>
  <si>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</si>
  <si>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</si>
  <si>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</si>
  <si>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</si>
  <si>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</si>
  <si>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</si>
  <si>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</si>
  <si>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</si>
  <si>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</si>
  <si>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</si>
  <si>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</si>
  <si>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</si>
  <si>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</si>
  <si>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</si>
  <si>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</si>
  <si>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</si>
  <si>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</si>
  <si>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</si>
  <si>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</si>
  <si>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</si>
  <si>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</si>
  <si>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</si>
  <si>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</si>
  <si>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</si>
  <si>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</si>
  <si>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</si>
  <si>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</si>
  <si>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</si>
  <si>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</si>
  <si>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</si>
  <si>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</si>
  <si>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</si>
  <si>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</si>
  <si>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</si>
  <si>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</si>
  <si>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</si>
  <si>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</si>
  <si>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</si>
  <si>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</si>
  <si>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</si>
  <si>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</si>
  <si>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</si>
  <si>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</si>
  <si>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</si>
  <si>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</si>
  <si>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</si>
  <si>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</si>
  <si>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</si>
  <si>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</si>
  <si>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</si>
  <si>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</si>
  <si>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</si>
  <si>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</si>
  <si>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</si>
  <si>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</si>
  <si>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</si>
  <si>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</si>
  <si>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</si>
  <si>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</si>
  <si>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</si>
  <si>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</si>
  <si>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</si>
  <si>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</si>
  <si>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</si>
  <si>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</si>
  <si>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</si>
  <si>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</si>
  <si>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</si>
  <si>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</si>
  <si>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</si>
  <si>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</si>
  <si>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</si>
  <si>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</si>
  <si>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</si>
  <si>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</si>
  <si>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</si>
  <si>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</si>
  <si>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</si>
  <si>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</si>
  <si>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</si>
  <si>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</si>
  <si>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</si>
  <si>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</si>
  <si>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</si>
  <si>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</si>
  <si>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</si>
  <si>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</si>
  <si>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</si>
  <si>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</si>
  <si>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</si>
  <si>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</si>
  <si>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</si>
  <si>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</si>
  <si>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</si>
  <si>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</si>
  <si>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</si>
  <si>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</si>
  <si>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</si>
  <si>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</si>
  <si>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</si>
  <si>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</si>
  <si>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</si>
  <si>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</si>
  <si>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</si>
  <si>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</si>
  <si>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</si>
  <si>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</si>
  <si>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</si>
  <si>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</si>
  <si>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</si>
  <si>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</si>
  <si>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</si>
  <si>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</si>
  <si>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</si>
  <si>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</si>
  <si>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</si>
  <si>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</si>
  <si>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</si>
  <si>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</si>
  <si>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</si>
  <si>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</si>
  <si>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</si>
  <si>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</si>
  <si>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</si>
  <si>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</si>
  <si>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</si>
  <si>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</si>
  <si>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</si>
  <si>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</si>
  <si>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</si>
  <si>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</si>
  <si>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</si>
  <si>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</si>
  <si>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</si>
  <si>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</si>
  <si>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</si>
  <si>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</si>
  <si>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</si>
  <si>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</si>
  <si>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</si>
  <si>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</si>
  <si>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</si>
  <si>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</si>
  <si>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</si>
  <si>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</si>
  <si>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</si>
  <si>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</si>
  <si>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</si>
  <si>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</si>
  <si>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</si>
  <si>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</si>
  <si>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</si>
  <si>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</si>
  <si>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</si>
  <si>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</si>
  <si>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</si>
  <si>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</si>
  <si>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</si>
  <si>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</si>
  <si>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</si>
  <si>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</si>
  <si>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</si>
  <si>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</si>
  <si>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</si>
  <si>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</si>
  <si>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</si>
  <si>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</si>
  <si>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</si>
  <si>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</si>
  <si>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</si>
  <si>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</si>
  <si>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</si>
  <si>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</si>
  <si>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</si>
  <si>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</si>
  <si>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</si>
  <si>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</si>
  <si>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</si>
  <si>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</si>
  <si>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</si>
  <si>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</si>
  <si>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</si>
  <si>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</si>
  <si>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</si>
  <si>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</si>
  <si>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</si>
  <si>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</si>
  <si>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</si>
  <si>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</si>
  <si>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</si>
  <si>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</si>
  <si>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</si>
  <si>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</si>
  <si>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</si>
  <si>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</si>
  <si>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</si>
  <si>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</si>
  <si>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</si>
  <si>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</si>
  <si>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</si>
  <si>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</si>
  <si>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</si>
  <si>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</si>
  <si>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</si>
  <si>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</si>
  <si>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</si>
  <si>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</si>
  <si>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</si>
  <si>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</si>
  <si>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</si>
  <si>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</si>
  <si>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</si>
  <si>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</si>
  <si>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</si>
  <si>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</si>
  <si>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</si>
  <si>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</si>
  <si>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</si>
  <si>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</si>
  <si>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</si>
  <si>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</si>
  <si>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</si>
  <si>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</si>
  <si>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</si>
  <si>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</si>
  <si>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</si>
  <si>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</si>
  <si>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</si>
  <si>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</si>
  <si>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</si>
  <si>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</si>
  <si>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</si>
  <si>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</si>
  <si>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</si>
  <si>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</si>
  <si>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</si>
  <si>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</si>
  <si>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</si>
  <si>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</si>
  <si>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</si>
  <si>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</si>
  <si>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</si>
  <si>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</si>
  <si>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</si>
  <si>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</si>
  <si>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</si>
  <si>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</si>
  <si>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</si>
  <si>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</si>
  <si>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</si>
  <si>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</si>
  <si>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</si>
  <si>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</si>
  <si>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</si>
  <si>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</si>
  <si>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</si>
  <si>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</si>
  <si>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</si>
  <si>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</si>
  <si>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</si>
  <si>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</si>
  <si>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</si>
  <si>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</si>
  <si>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</si>
  <si>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</si>
  <si>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</si>
  <si>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</si>
  <si>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</si>
  <si>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</si>
  <si>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</si>
  <si>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</si>
  <si>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</si>
  <si>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</si>
  <si>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</si>
  <si>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</si>
  <si>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</si>
  <si>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</si>
  <si>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</si>
  <si>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</si>
  <si>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</si>
  <si>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</si>
  <si>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</si>
  <si>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</si>
  <si>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</si>
  <si>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</si>
  <si>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</si>
  <si>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</si>
  <si>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</si>
  <si>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</si>
  <si>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</si>
  <si>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</si>
  <si>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</si>
  <si>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</si>
  <si>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</si>
  <si>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</si>
  <si>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</si>
  <si>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</si>
  <si>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</si>
  <si>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</si>
  <si>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</si>
  <si>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</si>
  <si>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</si>
  <si>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</si>
  <si>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</si>
  <si>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</si>
  <si>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</si>
  <si>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</si>
  <si>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</si>
  <si>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</si>
  <si>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</si>
  <si>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</si>
  <si>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</si>
  <si>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</si>
  <si>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</si>
  <si>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</si>
  <si>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</si>
  <si>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</si>
  <si>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</si>
  <si>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</si>
  <si>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</si>
  <si>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</si>
  <si>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</si>
  <si>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</si>
  <si>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</si>
  <si>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</si>
  <si>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</si>
  <si>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</si>
  <si>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</si>
  <si>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</si>
  <si>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</si>
  <si>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</si>
  <si>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</si>
  <si>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</si>
  <si>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</si>
  <si>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</si>
  <si>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</si>
  <si>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</si>
  <si>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</si>
  <si>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</si>
  <si>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</si>
  <si>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</si>
  <si>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</si>
  <si>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</si>
  <si>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</si>
  <si>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</si>
  <si>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</si>
  <si>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</si>
  <si>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</si>
  <si>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</si>
  <si>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</si>
  <si>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</si>
  <si>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</si>
  <si>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</si>
  <si>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</si>
  <si>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</si>
  <si>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</si>
  <si>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</si>
  <si>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</si>
  <si>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</si>
  <si>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</si>
  <si>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</si>
  <si>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</si>
  <si>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</si>
  <si>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</si>
  <si>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</si>
  <si>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</si>
  <si>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</si>
  <si>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</si>
  <si>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</si>
  <si>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</si>
  <si>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</si>
  <si>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</si>
  <si>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</si>
  <si>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</si>
  <si>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</si>
  <si>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</si>
  <si>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</si>
  <si>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</si>
  <si>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</si>
  <si>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</si>
  <si>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</si>
  <si>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</si>
  <si>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</si>
  <si>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</si>
  <si>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</si>
  <si>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</si>
  <si>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</si>
  <si>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</si>
  <si>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</si>
  <si>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</si>
  <si>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</si>
  <si>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</si>
  <si>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</si>
  <si>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</si>
  <si>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</si>
  <si>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</si>
  <si>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</si>
  <si>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</si>
  <si>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</si>
  <si>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</si>
  <si>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</si>
  <si>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</si>
  <si>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</si>
  <si>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</si>
  <si>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</si>
  <si>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</si>
  <si>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</si>
  <si>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</si>
  <si>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</si>
  <si>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</si>
  <si>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</si>
  <si>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</si>
  <si>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</si>
  <si>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</si>
  <si>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</si>
  <si>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</si>
  <si>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</si>
  <si>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</si>
  <si>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</si>
  <si>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</si>
  <si>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</si>
  <si>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</si>
  <si>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</si>
  <si>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</si>
  <si>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</si>
  <si>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</si>
  <si>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</si>
  <si>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</si>
  <si>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</si>
  <si>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</si>
  <si>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</si>
  <si>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</si>
  <si>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</si>
  <si>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</si>
  <si>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</si>
  <si>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</si>
  <si>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</si>
  <si>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</si>
  <si>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</si>
  <si>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</si>
  <si>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</si>
  <si>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</si>
  <si>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</si>
  <si>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</si>
  <si>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</si>
  <si>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</si>
  <si>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</si>
  <si>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</si>
  <si>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</si>
  <si>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</si>
  <si>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</si>
  <si>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</si>
  <si>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</si>
  <si>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</si>
  <si>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</si>
  <si>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</si>
  <si>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</si>
  <si>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</si>
  <si>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</si>
  <si>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</si>
  <si>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</si>
  <si>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</si>
  <si>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</si>
  <si>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</si>
  <si>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</si>
  <si>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</si>
  <si>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</si>
  <si>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</si>
  <si>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</si>
  <si>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</si>
  <si>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</si>
  <si>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</si>
  <si>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</si>
  <si>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</si>
  <si>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</si>
  <si>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</si>
  <si>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</si>
  <si>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</si>
  <si>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</si>
  <si>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</si>
  <si>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</si>
  <si>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</si>
  <si>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</si>
  <si>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</si>
  <si>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</si>
  <si>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</si>
  <si>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</si>
  <si>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</si>
  <si>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</si>
  <si>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</si>
  <si>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</si>
  <si>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</si>
  <si>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</si>
  <si>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</si>
  <si>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</si>
  <si>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</si>
  <si>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</si>
  <si>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</si>
  <si>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</si>
  <si>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</si>
  <si>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</si>
  <si>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</si>
  <si>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</si>
  <si>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</si>
  <si>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</si>
  <si>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</si>
  <si>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</si>
  <si>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</si>
  <si>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</si>
  <si>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</si>
  <si>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</si>
  <si>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</si>
  <si>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</si>
  <si>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</si>
  <si>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</si>
  <si>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</si>
  <si>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</si>
  <si>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</si>
  <si>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</si>
  <si>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</si>
  <si>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</si>
  <si>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</si>
  <si>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</si>
  <si>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</si>
  <si>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</si>
  <si>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</si>
  <si>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</si>
  <si>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</si>
  <si>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</si>
  <si>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</si>
  <si>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</si>
  <si>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</si>
  <si>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</si>
  <si>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</si>
  <si>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</si>
  <si>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</si>
  <si>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</si>
  <si>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</si>
  <si>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</si>
  <si>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</si>
  <si>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</si>
  <si>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</si>
  <si>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</si>
  <si>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</si>
  <si>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</si>
  <si>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</si>
  <si>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</si>
  <si>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</si>
  <si>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</si>
  <si>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</si>
  <si>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</si>
  <si>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</si>
  <si>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</si>
  <si>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</si>
  <si>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</si>
  <si>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</si>
  <si>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</si>
  <si>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</si>
  <si>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</si>
  <si>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</si>
  <si>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</si>
  <si>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</si>
  <si>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</si>
  <si>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</si>
  <si>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</si>
  <si>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</si>
  <si>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</si>
  <si>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</si>
  <si>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</si>
  <si>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</si>
  <si>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</si>
  <si>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</si>
  <si>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</si>
  <si>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</si>
  <si>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</si>
  <si>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</si>
  <si>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</si>
  <si>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</si>
  <si>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</si>
  <si>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</si>
  <si>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</si>
  <si>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</si>
  <si>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</si>
  <si>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</si>
  <si>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</si>
  <si>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</si>
  <si>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</si>
  <si>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</si>
  <si>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</si>
  <si>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</si>
  <si>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</si>
  <si>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</si>
  <si>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</si>
  <si>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</si>
  <si>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</si>
  <si>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</si>
  <si>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</si>
  <si>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</si>
  <si>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</si>
  <si>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</si>
  <si>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</si>
  <si>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</si>
  <si>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</si>
  <si>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</si>
  <si>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</si>
  <si>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</si>
  <si>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</si>
  <si>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</si>
  <si>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</si>
  <si>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</si>
  <si>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</si>
  <si>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</si>
  <si>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</si>
  <si>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</si>
  <si>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</si>
  <si>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</si>
  <si>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</si>
  <si>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</si>
  <si>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</si>
  <si>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</si>
  <si>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</si>
  <si>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</si>
  <si>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</si>
  <si>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</si>
  <si>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</si>
  <si>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</si>
  <si>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</si>
  <si>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</si>
  <si>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</si>
  <si>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</si>
  <si>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</si>
  <si>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</si>
  <si>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</si>
  <si>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</si>
  <si>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</si>
  <si>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</si>
  <si>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</si>
  <si>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</si>
  <si>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</si>
  <si>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</si>
  <si>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</si>
  <si>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</si>
  <si>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</si>
  <si>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</si>
  <si>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</si>
  <si>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</si>
  <si>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</si>
  <si>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</si>
  <si>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</si>
  <si>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</si>
  <si>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</si>
  <si>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</si>
  <si>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</si>
  <si>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</si>
  <si>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</si>
  <si>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</si>
  <si>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</si>
  <si>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</si>
  <si>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</si>
  <si>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</si>
  <si>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</si>
  <si>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</si>
  <si>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</si>
  <si>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</si>
  <si>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</si>
  <si>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</si>
  <si>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</si>
  <si>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</si>
  <si>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</si>
  <si>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</si>
  <si>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</si>
  <si>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</si>
  <si>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</si>
  <si>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</si>
  <si>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</si>
  <si>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</si>
  <si>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</si>
  <si>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</si>
  <si>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</si>
  <si>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</si>
  <si>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</si>
  <si>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</si>
  <si>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</si>
  <si>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</si>
  <si>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</si>
  <si>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</si>
  <si>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</si>
  <si>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</si>
  <si>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</si>
  <si>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</si>
  <si>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</si>
  <si>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</si>
  <si>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</si>
  <si>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</si>
  <si>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</si>
  <si>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</si>
  <si>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</si>
  <si>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</si>
  <si>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</si>
  <si>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</si>
  <si>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</si>
  <si>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</si>
  <si>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</si>
  <si>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</si>
  <si>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</si>
  <si>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</si>
  <si>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</si>
  <si>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</si>
  <si>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</si>
  <si>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</si>
  <si>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</si>
  <si>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</si>
  <si>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</si>
  <si>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</si>
  <si>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</si>
  <si>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</si>
  <si>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</si>
  <si>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</si>
  <si>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</si>
  <si>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</si>
  <si>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</si>
  <si>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</si>
  <si>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</si>
  <si>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</si>
  <si>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</si>
  <si>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</si>
  <si>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</si>
  <si>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</si>
  <si>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</si>
  <si>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</si>
  <si>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</si>
  <si>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</si>
  <si>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</si>
  <si>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</si>
  <si>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</si>
  <si>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</si>
  <si>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</si>
  <si>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</si>
  <si>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</si>
  <si>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</si>
  <si>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</si>
  <si>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</si>
  <si>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</si>
  <si>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</si>
  <si>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</si>
  <si>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</si>
  <si>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</si>
  <si>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</si>
  <si>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</si>
  <si>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</si>
  <si>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</si>
  <si>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</si>
  <si>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</si>
  <si>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</si>
  <si>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</si>
  <si>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</si>
  <si>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</si>
  <si>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</si>
  <si>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</si>
  <si>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</si>
  <si>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</si>
  <si>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</si>
  <si>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</si>
  <si>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</si>
  <si>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</si>
  <si>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</si>
  <si>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</si>
  <si>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</si>
  <si>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</si>
  <si>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</si>
  <si>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</si>
  <si>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</si>
  <si>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</si>
  <si>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</si>
  <si>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</si>
  <si>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</si>
  <si>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</si>
  <si>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</si>
  <si>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</si>
  <si>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</si>
  <si>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</si>
  <si>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</si>
  <si>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</si>
  <si>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</si>
  <si>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</si>
  <si>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</si>
  <si>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</si>
  <si>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</si>
  <si>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</si>
  <si>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</si>
  <si>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</si>
  <si>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</si>
  <si>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</si>
  <si>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</si>
  <si>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</si>
  <si>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</si>
  <si>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</si>
  <si>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</si>
  <si>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</si>
  <si>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</si>
  <si>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</si>
  <si>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</si>
  <si>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</si>
  <si>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</si>
  <si>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</si>
  <si>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</si>
  <si>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</si>
  <si>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</si>
  <si>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</si>
  <si>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</si>
  <si>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</si>
  <si>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</si>
  <si>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</si>
  <si>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</si>
  <si>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</si>
  <si>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</si>
  <si>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</si>
  <si>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</si>
  <si>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</si>
  <si>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</si>
  <si>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</si>
  <si>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</si>
  <si>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</si>
  <si>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</si>
  <si>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</si>
  <si>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</si>
  <si>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</si>
  <si>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</si>
  <si>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</si>
  <si>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</si>
  <si>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</si>
  <si>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</si>
  <si>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</si>
  <si>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</si>
  <si>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</si>
  <si>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</si>
  <si>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</si>
  <si>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</si>
  <si>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</si>
  <si>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</si>
  <si>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</si>
  <si>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</si>
  <si>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</si>
  <si>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</si>
  <si>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</si>
  <si>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</si>
  <si>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</si>
  <si>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</si>
  <si>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</si>
  <si>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</si>
  <si>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</si>
  <si>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</si>
  <si>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</si>
  <si>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</si>
  <si>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</si>
  <si>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</si>
  <si>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</si>
  <si>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</si>
  <si>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</si>
  <si>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</si>
  <si>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</si>
  <si>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</si>
  <si>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</si>
  <si>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</si>
  <si>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</si>
  <si>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</si>
  <si>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</si>
  <si>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</si>
  <si>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</si>
  <si>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</si>
  <si>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</si>
  <si>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</si>
  <si>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</si>
  <si>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</si>
  <si>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</si>
  <si>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</si>
  <si>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</si>
  <si>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</si>
  <si>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</si>
  <si>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</si>
  <si>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</si>
  <si>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</si>
  <si>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</si>
  <si>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</si>
  <si>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</si>
  <si>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</si>
  <si>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</si>
  <si>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</si>
  <si>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</si>
  <si>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</si>
  <si>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</si>
  <si>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</si>
  <si>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</si>
  <si>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</si>
  <si>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</si>
  <si>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</si>
  <si>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</si>
  <si>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</si>
  <si>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</si>
  <si>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</si>
  <si>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</si>
  <si>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</si>
  <si>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</si>
  <si>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</si>
  <si>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</si>
  <si>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</si>
  <si>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</si>
  <si>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</si>
  <si>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</si>
  <si>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</si>
  <si>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</si>
  <si>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</si>
  <si>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</si>
  <si>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</si>
  <si>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</si>
  <si>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</si>
  <si>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</si>
  <si>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</si>
  <si>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</si>
  <si>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</si>
  <si>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</si>
  <si>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</si>
  <si>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</si>
  <si>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</si>
  <si>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</si>
  <si>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</si>
  <si>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</si>
  <si>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</si>
  <si>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</si>
  <si>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</si>
  <si>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</si>
  <si>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</si>
  <si>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</si>
  <si>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</si>
  <si>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</si>
  <si>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</si>
  <si>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</si>
  <si>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</si>
  <si>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</si>
  <si>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</si>
  <si>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</si>
  <si>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</si>
  <si>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</si>
  <si>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</si>
  <si>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</si>
  <si>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</si>
  <si>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</si>
  <si>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</si>
  <si>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</si>
  <si>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</si>
  <si>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</si>
  <si>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</si>
  <si>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</si>
  <si>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</si>
  <si>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</si>
  <si>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</si>
  <si>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</si>
  <si>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</si>
  <si>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</si>
  <si>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</si>
  <si>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</si>
  <si>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</si>
  <si>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</si>
  <si>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</si>
  <si>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</si>
  <si>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</si>
  <si>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</si>
  <si>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</si>
  <si>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</si>
  <si>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</si>
  <si>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</si>
  <si>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</si>
  <si>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</si>
  <si>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</si>
  <si>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</si>
  <si>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</si>
  <si>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</si>
  <si>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</si>
  <si>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</si>
  <si>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</si>
  <si>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</si>
  <si>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</si>
  <si>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</si>
  <si>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</si>
  <si>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</si>
  <si>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</si>
  <si>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</si>
  <si>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</si>
  <si>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</si>
  <si>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</si>
  <si>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</si>
  <si>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</si>
  <si>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</si>
  <si>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</si>
  <si>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</si>
  <si>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</si>
  <si>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</si>
  <si>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</si>
  <si>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</si>
  <si>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</si>
  <si>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</si>
  <si>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</si>
  <si>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</si>
  <si>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</si>
  <si>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</si>
  <si>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</si>
  <si>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</si>
  <si>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</si>
  <si>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</si>
  <si>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</si>
  <si>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</si>
  <si>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</si>
  <si>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</si>
  <si>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</si>
  <si>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</si>
  <si>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</si>
  <si>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</si>
  <si>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</si>
  <si>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</si>
  <si>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</si>
  <si>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</si>
  <si>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</si>
  <si>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</si>
  <si>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</si>
  <si>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</si>
  <si>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</si>
  <si>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</si>
  <si>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</si>
  <si>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</si>
  <si>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</si>
  <si>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</si>
  <si>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</si>
  <si>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</si>
  <si>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</si>
  <si>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</si>
  <si>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</si>
  <si>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</si>
  <si>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</si>
  <si>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</si>
  <si>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</si>
  <si>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</si>
  <si>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</si>
  <si>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</si>
  <si>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</si>
  <si>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</si>
  <si>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</si>
  <si>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</si>
  <si>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</si>
  <si>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</si>
  <si>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</si>
  <si>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</si>
  <si>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</si>
  <si>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</si>
  <si>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</si>
  <si>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</si>
  <si>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</si>
  <si>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</si>
  <si>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</si>
  <si>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</si>
  <si>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</si>
  <si>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</si>
  <si>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</si>
  <si>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</si>
  <si>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</si>
  <si>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</si>
  <si>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</si>
  <si>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</si>
  <si>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</si>
  <si>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</si>
  <si>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</si>
  <si>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</si>
  <si>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</si>
  <si>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</si>
  <si>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</si>
  <si>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</si>
  <si>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</si>
  <si>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</si>
  <si>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</si>
  <si>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</si>
  <si>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</si>
  <si>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</si>
  <si>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</si>
  <si>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</si>
  <si>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</si>
  <si>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</si>
  <si>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</si>
  <si>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</si>
  <si>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</si>
  <si>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</si>
  <si>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</si>
  <si>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</si>
  <si>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</si>
  <si>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</si>
  <si>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</si>
  <si>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</si>
  <si>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</si>
  <si>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</si>
  <si>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</si>
  <si>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</si>
  <si>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</si>
  <si>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</si>
  <si>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</si>
  <si>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</si>
  <si>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</si>
  <si>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</si>
  <si>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</si>
  <si>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</si>
  <si>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</si>
  <si>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</si>
  <si>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</si>
  <si>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</si>
  <si>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</si>
  <si>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</si>
  <si>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</si>
  <si>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</si>
  <si>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</si>
  <si>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</si>
  <si>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</si>
  <si>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</si>
  <si>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</si>
  <si>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</si>
  <si>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</si>
  <si>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</si>
  <si>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</si>
  <si>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</si>
  <si>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</si>
  <si>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</si>
  <si>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</si>
  <si>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</si>
  <si>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</si>
  <si>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</si>
  <si>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</si>
  <si>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</si>
  <si>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</si>
  <si>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</si>
  <si>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</si>
  <si>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</si>
  <si>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</si>
  <si>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</si>
  <si>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</si>
  <si>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</si>
  <si>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</si>
  <si>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</si>
  <si>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</si>
  <si>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</si>
  <si>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</si>
  <si>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</si>
  <si>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</si>
  <si>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</si>
  <si>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</si>
  <si>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</si>
  <si>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</si>
  <si>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</si>
  <si>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</si>
  <si>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</si>
  <si>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</si>
  <si>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</si>
  <si>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</si>
  <si>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</si>
  <si>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</si>
  <si>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</si>
  <si>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</si>
  <si>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</si>
  <si>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</si>
  <si>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</si>
  <si>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</si>
  <si>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</si>
  <si>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</si>
  <si>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</si>
  <si>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</si>
  <si>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</si>
  <si>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</si>
  <si>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</si>
  <si>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</si>
  <si>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</si>
  <si>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</si>
  <si>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</si>
  <si>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</si>
  <si>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</si>
  <si>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</si>
  <si>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</si>
  <si>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</si>
  <si>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</si>
  <si>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</si>
  <si>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</si>
  <si>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</si>
  <si>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</si>
  <si>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</si>
  <si>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</si>
  <si>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</si>
  <si>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</si>
  <si>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</si>
  <si>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</si>
  <si>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</si>
  <si>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</si>
  <si>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</si>
  <si>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</si>
  <si>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</si>
  <si>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</si>
  <si>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</si>
  <si>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</si>
  <si>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</si>
  <si>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</si>
  <si>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</si>
  <si>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</si>
  <si>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</si>
  <si>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</si>
  <si>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</si>
  <si>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</si>
  <si>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</si>
  <si>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</si>
  <si>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</si>
  <si>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</si>
  <si>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</si>
  <si>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</si>
  <si>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</si>
  <si>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</si>
  <si>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</si>
  <si>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</si>
  <si>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</si>
  <si>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</si>
  <si>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</si>
  <si>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</si>
  <si>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</si>
  <si>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</si>
  <si>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</si>
  <si>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</si>
  <si>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</si>
  <si>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</si>
  <si>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</si>
  <si>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</si>
  <si>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</si>
  <si>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</si>
  <si>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</si>
  <si>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</si>
  <si>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</si>
  <si>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</si>
  <si>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</si>
  <si>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</si>
  <si>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</si>
  <si>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</si>
  <si>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</si>
  <si>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</si>
  <si>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</si>
  <si>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</si>
  <si>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</si>
  <si>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</si>
  <si>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</si>
  <si>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</si>
  <si>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</si>
  <si>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</si>
  <si>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</si>
  <si>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</si>
  <si>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</si>
  <si>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</si>
  <si>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</si>
  <si>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</si>
  <si>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</si>
  <si>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</si>
  <si>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</si>
  <si>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</si>
  <si>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</si>
  <si>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</si>
  <si>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</si>
  <si>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</si>
  <si>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</si>
  <si>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</si>
  <si>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</si>
  <si>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</si>
  <si>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</si>
  <si>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</si>
  <si>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</si>
  <si>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</si>
  <si>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</si>
  <si>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</si>
  <si>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</si>
  <si>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</si>
  <si>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</si>
  <si>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</si>
  <si>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</si>
  <si>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</si>
  <si>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</si>
  <si>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</si>
  <si>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</si>
  <si>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</si>
  <si>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</si>
  <si>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</si>
  <si>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</si>
  <si>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</si>
  <si>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</si>
  <si>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</si>
  <si>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</si>
  <si>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</si>
  <si>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</si>
  <si>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</si>
  <si>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</si>
  <si>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</si>
  <si>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</si>
  <si>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</si>
  <si>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</si>
  <si>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</si>
  <si>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</si>
  <si>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</si>
  <si>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</si>
  <si>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</si>
  <si>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</si>
  <si>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</si>
  <si>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</si>
  <si>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</si>
  <si>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</si>
  <si>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</si>
  <si>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</si>
  <si>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</si>
  <si>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</si>
  <si>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</si>
  <si>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</si>
  <si>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</si>
  <si>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</si>
  <si>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</si>
  <si>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</si>
  <si>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</si>
  <si>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</si>
  <si>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</si>
  <si>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</si>
  <si>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</si>
  <si>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</si>
  <si>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</si>
  <si>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</si>
  <si>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</si>
  <si>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</si>
  <si>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</si>
  <si>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</si>
  <si>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</si>
  <si>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</si>
  <si>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</si>
  <si>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</si>
  <si>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</si>
  <si>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</si>
  <si>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</si>
  <si>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</si>
  <si>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</si>
  <si>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</si>
  <si>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</si>
  <si>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</si>
  <si>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</si>
  <si>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</si>
  <si>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</si>
  <si>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</si>
  <si>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</si>
  <si>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</si>
  <si>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</si>
  <si>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</si>
  <si>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</si>
  <si>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</si>
  <si>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</si>
  <si>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</si>
  <si>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</si>
  <si>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</si>
  <si>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</si>
  <si>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</si>
  <si>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</si>
  <si>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</si>
  <si>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</si>
  <si>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</si>
  <si>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</si>
  <si>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</si>
  <si>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</si>
  <si>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</si>
  <si>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</si>
  <si>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</si>
  <si>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</si>
  <si>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</si>
  <si>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</si>
  <si>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</si>
  <si>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</si>
  <si>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</si>
  <si>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</si>
  <si>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</si>
  <si>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</si>
  <si>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</si>
  <si>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</si>
  <si>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</si>
  <si>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</si>
  <si>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</si>
  <si>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</si>
  <si>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</si>
  <si>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</si>
  <si>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</si>
  <si>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</si>
  <si>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</si>
  <si>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</si>
  <si>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</si>
  <si>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</si>
  <si>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</si>
  <si>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</si>
  <si>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</si>
  <si>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</si>
  <si>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</si>
  <si>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</si>
  <si>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</si>
  <si>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</si>
  <si>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</si>
  <si>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</si>
  <si>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</si>
  <si>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</si>
  <si>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</si>
  <si>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</si>
  <si>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</si>
  <si>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</si>
  <si>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</si>
  <si>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</si>
  <si>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</si>
  <si>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</si>
  <si>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</si>
  <si>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</si>
  <si>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</si>
  <si>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</si>
  <si>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</si>
  <si>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</si>
  <si>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</si>
  <si>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</si>
  <si>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</si>
  <si>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</si>
  <si>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</si>
  <si>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</si>
  <si>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</si>
  <si>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</si>
  <si>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</si>
  <si>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</si>
  <si>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</si>
  <si>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</si>
  <si>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</si>
  <si>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</si>
  <si>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</si>
  <si>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</si>
  <si>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</si>
  <si>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</si>
  <si>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</si>
  <si>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</si>
  <si>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</si>
  <si>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</si>
  <si>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</si>
  <si>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</si>
  <si>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</si>
  <si>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</si>
  <si>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</si>
  <si>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</si>
  <si>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</si>
  <si>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</si>
  <si>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</si>
  <si>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</si>
  <si>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</si>
  <si>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</si>
  <si>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</si>
  <si>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</si>
  <si>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</si>
  <si>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</si>
  <si>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</si>
  <si>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</si>
  <si>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</si>
  <si>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</si>
  <si>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</si>
  <si>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</si>
  <si>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</si>
  <si>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</si>
  <si>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</si>
  <si>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</si>
  <si>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</si>
  <si>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</si>
  <si>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</si>
  <si>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</si>
  <si>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</si>
  <si>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</si>
  <si>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</si>
  <si>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</si>
  <si>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</si>
  <si>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</si>
  <si>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</si>
  <si>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</si>
  <si>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</si>
  <si>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</si>
  <si>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</si>
  <si>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</si>
  <si>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</si>
  <si>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</si>
  <si>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</si>
  <si>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</si>
  <si>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</si>
  <si>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</si>
  <si>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</si>
  <si>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</si>
  <si>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</si>
  <si>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</si>
  <si>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</si>
  <si>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</si>
  <si>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</si>
  <si>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</si>
  <si>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</si>
  <si>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</si>
  <si>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</si>
  <si>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</si>
  <si>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</si>
  <si>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</si>
  <si>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</si>
  <si>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</si>
  <si>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</si>
  <si>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</si>
  <si>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</si>
  <si>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</si>
  <si>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</si>
  <si>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</si>
  <si>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</si>
  <si>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</si>
  <si>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</si>
  <si>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</si>
  <si>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</si>
  <si>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</si>
  <si>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</si>
  <si>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</si>
  <si>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</si>
  <si>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</si>
  <si>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</si>
  <si>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</si>
  <si>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</si>
  <si>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</si>
  <si>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</si>
  <si>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</si>
  <si>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</si>
  <si>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</si>
  <si>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</si>
  <si>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</si>
  <si>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</si>
  <si>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</si>
  <si>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</si>
  <si>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</si>
  <si>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</si>
  <si>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</si>
  <si>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</si>
  <si>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</si>
  <si>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</si>
  <si>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</si>
  <si>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</si>
  <si>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</si>
  <si>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</si>
  <si>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</si>
  <si>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</si>
  <si>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</si>
  <si>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</si>
  <si>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</si>
  <si>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</si>
  <si>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</si>
  <si>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</si>
  <si>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</si>
  <si>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</si>
  <si>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</si>
  <si>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</si>
  <si>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</si>
  <si>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</si>
  <si>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</si>
  <si>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</si>
  <si>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</si>
  <si>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</si>
  <si>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</si>
  <si>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</si>
  <si>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</si>
  <si>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</si>
  <si>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</si>
  <si>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</si>
  <si>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</si>
  <si>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</si>
  <si>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</si>
  <si>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</si>
  <si>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</si>
  <si>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</si>
  <si>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</si>
  <si>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</si>
  <si>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</si>
  <si>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</si>
  <si>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</si>
  <si>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</si>
  <si>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</si>
  <si>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</si>
  <si>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</si>
  <si>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</si>
  <si>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</si>
  <si>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</si>
  <si>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</si>
  <si>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</si>
  <si>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</si>
  <si>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</si>
  <si>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</si>
  <si>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</si>
  <si>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</si>
  <si>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</si>
  <si>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</si>
  <si>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</si>
  <si>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</si>
  <si>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</si>
  <si>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</si>
  <si>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</si>
  <si>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</si>
  <si>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</si>
  <si>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</si>
  <si>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</si>
  <si>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</si>
  <si>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</si>
  <si>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</si>
  <si>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</si>
  <si>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</si>
  <si>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</si>
  <si>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</si>
  <si>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</si>
  <si>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</si>
  <si>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</si>
  <si>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</si>
  <si>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</si>
  <si>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</si>
  <si>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</si>
  <si>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</si>
  <si>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</si>
  <si>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</si>
  <si>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</si>
  <si>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</si>
  <si>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</si>
  <si>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</si>
  <si>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</si>
  <si>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</si>
  <si>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</si>
  <si>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</si>
  <si>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</si>
  <si>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</si>
  <si>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</si>
  <si>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</si>
  <si>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</si>
  <si>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</si>
  <si>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</si>
  <si>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</si>
  <si>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</si>
  <si>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</si>
  <si>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</si>
  <si>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</si>
  <si>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</si>
  <si>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</si>
  <si>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</si>
  <si>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</si>
  <si>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</si>
  <si>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</si>
  <si>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</si>
  <si>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</si>
  <si>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</si>
  <si>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</si>
  <si>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</si>
  <si>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</si>
  <si>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</si>
  <si>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</si>
  <si>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</si>
  <si>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</si>
  <si>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</si>
  <si>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</si>
  <si>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</si>
  <si>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</si>
  <si>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</si>
  <si>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</si>
  <si>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</si>
  <si>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</si>
  <si>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</si>
  <si>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</si>
  <si>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</si>
  <si>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</si>
  <si>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</si>
  <si>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</si>
  <si>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</si>
  <si>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</si>
  <si>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</si>
  <si>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</si>
  <si>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</si>
  <si>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</si>
  <si>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</si>
  <si>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</si>
  <si>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</si>
  <si>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</si>
  <si>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</si>
  <si>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</si>
  <si>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</si>
  <si>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</si>
  <si>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</si>
  <si>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</si>
  <si>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</si>
  <si>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</si>
  <si>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</si>
  <si>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</si>
  <si>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</si>
  <si>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</si>
  <si>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</si>
  <si>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</si>
  <si>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</si>
  <si>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</si>
  <si>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</si>
  <si>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</si>
  <si>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</si>
  <si>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</si>
  <si>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</si>
  <si>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</si>
  <si>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</si>
  <si>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</si>
  <si>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</si>
  <si>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</si>
  <si>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</si>
  <si>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</si>
  <si>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</si>
  <si>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</si>
  <si>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</si>
  <si>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</si>
  <si>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</si>
  <si>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</si>
  <si>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</si>
  <si>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</si>
  <si>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</si>
  <si>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</si>
  <si>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</si>
  <si>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</si>
  <si>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</si>
  <si>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</si>
  <si>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</si>
  <si>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</si>
  <si>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</si>
  <si>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</si>
  <si>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</si>
  <si>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</si>
  <si>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</si>
  <si>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</si>
  <si>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</si>
  <si>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</si>
  <si>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</si>
  <si>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</si>
  <si>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</si>
  <si>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</si>
  <si>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</si>
  <si>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</si>
  <si>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</si>
  <si>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</si>
  <si>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</si>
  <si>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</si>
  <si>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</si>
  <si>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</si>
  <si>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</si>
  <si>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</si>
  <si>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</si>
  <si>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</si>
  <si>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</si>
  <si>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</si>
  <si>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</si>
  <si>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</si>
  <si>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</si>
  <si>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</si>
  <si>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</si>
  <si>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</si>
  <si>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</si>
  <si>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</si>
  <si>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</si>
  <si>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</si>
  <si>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</si>
  <si>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</si>
  <si>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</si>
  <si>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</si>
  <si>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</si>
  <si>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</si>
  <si>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</si>
  <si>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</si>
  <si>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</si>
  <si>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</si>
  <si>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</si>
  <si>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</si>
  <si>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</si>
  <si>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</si>
  <si>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</si>
  <si>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</si>
  <si>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</si>
  <si>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</si>
  <si>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</si>
  <si>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</si>
  <si>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</si>
  <si>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</si>
  <si>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</si>
  <si>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</si>
  <si>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</si>
  <si>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</si>
  <si>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</si>
  <si>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</si>
  <si>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</si>
  <si>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</si>
  <si>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</si>
  <si>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</si>
  <si>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</si>
  <si>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</si>
  <si>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</si>
  <si>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</si>
  <si>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</si>
  <si>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</si>
  <si>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</si>
  <si>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</si>
  <si>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</si>
  <si>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</si>
  <si>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</si>
  <si>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</si>
  <si>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</si>
  <si>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</si>
  <si>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</si>
  <si>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</si>
  <si>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</si>
  <si>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</si>
  <si>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</si>
  <si>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</si>
  <si>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</si>
  <si>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</si>
  <si>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</si>
  <si>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</si>
  <si>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</si>
  <si>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</si>
  <si>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</si>
  <si>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</si>
  <si>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</si>
  <si>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</si>
  <si>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</si>
  <si>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</si>
  <si>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</si>
  <si>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</si>
  <si>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</si>
  <si>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</si>
  <si>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</si>
  <si>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</si>
  <si>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</si>
  <si>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</si>
  <si>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</si>
  <si>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</si>
  <si>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</si>
  <si>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</si>
  <si>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</si>
  <si>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</si>
  <si>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</si>
  <si>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</si>
  <si>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</si>
  <si>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</si>
  <si>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</si>
  <si>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</si>
  <si>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</si>
  <si>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</si>
  <si>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</si>
  <si>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</si>
  <si>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</si>
  <si>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</si>
  <si>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</si>
  <si>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</si>
  <si>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</si>
  <si>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</si>
  <si>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</si>
  <si>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</si>
  <si>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</si>
  <si>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</si>
  <si>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</si>
  <si>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</si>
  <si>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</si>
  <si>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</si>
  <si>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</si>
  <si>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</si>
  <si>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</si>
  <si>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</si>
  <si>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</si>
  <si>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</si>
  <si>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</si>
  <si>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</si>
  <si>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</si>
  <si>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</si>
  <si>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</si>
  <si>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</si>
  <si>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</si>
  <si>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</si>
  <si>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</si>
  <si>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</si>
  <si>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</si>
  <si>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</si>
  <si>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</si>
  <si>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</si>
  <si>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</si>
  <si>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</si>
  <si>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</si>
  <si>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</si>
  <si>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</si>
  <si>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</si>
  <si>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</si>
  <si>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</si>
  <si>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</si>
  <si>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</si>
  <si>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</si>
  <si>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</si>
  <si>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</si>
  <si>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</si>
  <si>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</si>
  <si>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</si>
  <si>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</si>
  <si>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</si>
  <si>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</si>
  <si>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</si>
  <si>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</si>
  <si>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</si>
  <si>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</si>
  <si>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</si>
  <si>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</si>
  <si>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</si>
  <si>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</si>
  <si>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</si>
  <si>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</si>
  <si>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</si>
  <si>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</si>
  <si>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</si>
  <si>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</si>
  <si>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</si>
  <si>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</si>
  <si>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</si>
  <si>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</si>
  <si>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</si>
  <si>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</si>
  <si>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</si>
  <si>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</si>
  <si>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</si>
  <si>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</si>
  <si>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</si>
  <si>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</si>
  <si>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</si>
  <si>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</si>
  <si>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</si>
  <si>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</si>
  <si>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</si>
  <si>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</si>
  <si>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</si>
  <si>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</si>
  <si>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</si>
  <si>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</si>
  <si>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</si>
  <si>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</si>
  <si>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</si>
  <si>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</si>
  <si>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</si>
  <si>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</si>
  <si>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</si>
  <si>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</si>
  <si>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</si>
  <si>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</si>
  <si>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</si>
  <si>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</si>
  <si>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</si>
  <si>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</si>
  <si>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</si>
  <si>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</si>
  <si>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</si>
  <si>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</si>
  <si>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</si>
  <si>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</si>
  <si>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</si>
  <si>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</si>
  <si>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</si>
  <si>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</si>
  <si>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</si>
  <si>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</si>
  <si>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</si>
  <si>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</si>
  <si>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</si>
  <si>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</si>
  <si>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</si>
  <si>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</si>
  <si>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</si>
  <si>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</si>
  <si>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</si>
  <si>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</si>
  <si>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</si>
  <si>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</si>
  <si>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</si>
  <si>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</si>
  <si>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</si>
  <si>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</si>
  <si>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</si>
  <si>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</si>
  <si>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</si>
  <si>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</si>
  <si>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</si>
  <si>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</si>
  <si>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</si>
  <si>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</si>
  <si>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</si>
  <si>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</si>
  <si>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</si>
  <si>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</si>
  <si>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</si>
  <si>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</si>
  <si>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</si>
  <si>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</si>
  <si>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</si>
  <si>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</si>
  <si>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</si>
  <si>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</si>
  <si>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</si>
  <si>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</si>
  <si>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</si>
  <si>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</si>
  <si>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</si>
  <si>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</si>
  <si>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</si>
  <si>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</si>
  <si>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</si>
  <si>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</si>
  <si>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</si>
  <si>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</si>
  <si>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</si>
  <si>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</si>
  <si>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</si>
  <si>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</si>
  <si>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</si>
  <si>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</si>
  <si>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</si>
  <si>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</si>
  <si>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</si>
  <si>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</si>
  <si>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</si>
  <si>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</si>
  <si>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</si>
  <si>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</si>
  <si>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</si>
  <si>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</si>
  <si>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</si>
  <si>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</si>
  <si>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</si>
  <si>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</si>
  <si>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</si>
  <si>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</si>
  <si>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</si>
  <si>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</si>
  <si>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</si>
  <si>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</si>
  <si>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</si>
  <si>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</si>
  <si>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</si>
  <si>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</si>
  <si>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</si>
  <si>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</si>
  <si>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</si>
  <si>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</si>
  <si>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</si>
  <si>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</si>
  <si>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</si>
  <si>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</si>
  <si>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</si>
  <si>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</si>
  <si>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</si>
  <si>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</si>
  <si>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</si>
  <si>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</si>
  <si>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</si>
  <si>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</si>
  <si>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</si>
  <si>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</si>
  <si>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</si>
  <si>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</si>
  <si>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</si>
  <si>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</si>
  <si>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</si>
  <si>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</si>
  <si>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</si>
  <si>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</si>
  <si>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</si>
  <si>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</si>
  <si>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</si>
  <si>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</si>
  <si>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</si>
  <si>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</si>
  <si>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</si>
  <si>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</si>
  <si>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</si>
  <si>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</si>
  <si>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</si>
  <si>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</si>
  <si>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</si>
  <si>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</si>
  <si>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</si>
  <si>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</si>
  <si>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</si>
  <si>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</si>
  <si>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</si>
  <si>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</si>
  <si>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</si>
  <si>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</si>
  <si>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</si>
  <si>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</si>
  <si>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</si>
  <si>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</si>
  <si>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</si>
  <si>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</si>
  <si>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</si>
  <si>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</si>
  <si>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</si>
  <si>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</si>
  <si>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</si>
  <si>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</si>
  <si>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</si>
  <si>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</si>
  <si>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</si>
  <si>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</si>
  <si>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</si>
  <si>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</si>
  <si>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</si>
  <si>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</si>
  <si>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</si>
  <si>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</si>
  <si>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</si>
  <si>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</si>
  <si>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</si>
  <si>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</si>
  <si>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</si>
  <si>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</si>
  <si>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</si>
  <si>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</si>
  <si>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</si>
  <si>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</si>
  <si>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</si>
  <si>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</si>
  <si>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</si>
  <si>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</si>
  <si>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</si>
  <si>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</si>
  <si>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</si>
  <si>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</si>
  <si>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</si>
  <si>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</si>
  <si>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</si>
  <si>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</si>
  <si>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</si>
  <si>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</si>
  <si>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</si>
  <si>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</si>
  <si>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</si>
  <si>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</si>
  <si>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</si>
  <si>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</si>
  <si>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</si>
  <si>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</si>
  <si>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</si>
  <si>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</si>
  <si>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</si>
  <si>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</si>
  <si>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</si>
  <si>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</si>
  <si>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</si>
  <si>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</si>
  <si>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</si>
  <si>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</si>
  <si>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</si>
  <si>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</si>
  <si>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</si>
  <si>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</si>
  <si>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</si>
  <si>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</si>
  <si>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</si>
  <si>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</si>
  <si>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</si>
  <si>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</si>
  <si>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</si>
  <si>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</si>
  <si>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</si>
  <si>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</si>
  <si>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</si>
  <si>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</si>
  <si>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</si>
  <si>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</si>
  <si>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</si>
  <si>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</si>
  <si>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</si>
  <si>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</si>
  <si>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</si>
  <si>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</si>
  <si>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</si>
  <si>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</si>
  <si>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</si>
  <si>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</si>
  <si>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</si>
  <si>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</si>
  <si>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</si>
  <si>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</si>
  <si>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</si>
  <si>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</si>
  <si>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</si>
  <si>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</si>
  <si>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</si>
  <si>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</si>
  <si>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</si>
  <si>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</si>
  <si>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</si>
  <si>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</si>
  <si>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</si>
  <si>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</si>
  <si>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</si>
  <si>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</si>
  <si>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</si>
  <si>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</si>
  <si>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</si>
  <si>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</si>
  <si>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</si>
  <si>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</si>
  <si>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</si>
  <si>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</si>
  <si>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</si>
  <si>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</si>
  <si>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</si>
  <si>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</si>
  <si>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</si>
  <si>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</si>
  <si>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</si>
  <si>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</si>
  <si>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</si>
  <si>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</si>
  <si>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</si>
  <si>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</si>
  <si>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</si>
  <si>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</si>
  <si>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</si>
  <si>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</si>
  <si>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</si>
  <si>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</si>
  <si>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</si>
  <si>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</si>
  <si>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</si>
  <si>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</si>
  <si>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</si>
  <si>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</si>
  <si>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</si>
  <si>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</si>
  <si>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</si>
  <si>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</si>
  <si>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</si>
  <si>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</si>
  <si>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</si>
  <si>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</si>
  <si>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</si>
  <si>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</si>
  <si>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</si>
  <si>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</si>
  <si>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</si>
  <si>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</si>
  <si>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</si>
  <si>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</si>
  <si>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</si>
  <si>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</si>
  <si>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</si>
  <si>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</si>
  <si>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</si>
  <si>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</si>
  <si>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</si>
  <si>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</si>
  <si>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</si>
  <si>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</si>
  <si>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</si>
  <si>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</si>
  <si>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</si>
  <si>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</si>
  <si>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</si>
  <si>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</si>
  <si>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</si>
  <si>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</si>
  <si>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</si>
  <si>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</si>
  <si>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</si>
  <si>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</si>
  <si>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</si>
  <si>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</si>
  <si>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</si>
  <si>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</si>
  <si>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</si>
  <si>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</si>
  <si>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</si>
  <si>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</si>
  <si>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</si>
  <si>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</si>
  <si>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</si>
  <si>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</si>
  <si>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</si>
  <si>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</si>
  <si>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</si>
  <si>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</si>
  <si>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</si>
  <si>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</si>
  <si>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</si>
  <si>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</si>
  <si>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</si>
  <si>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</si>
  <si>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</si>
  <si>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</si>
  <si>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</si>
  <si>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</si>
  <si>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</si>
  <si>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</si>
  <si>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</si>
  <si>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</si>
  <si>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</si>
  <si>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</si>
  <si>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</si>
  <si>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</si>
  <si>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</si>
  <si>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</si>
  <si>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</si>
  <si>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</si>
  <si>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</si>
  <si>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</si>
  <si>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</si>
  <si>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</si>
  <si>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</si>
  <si>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</si>
  <si>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</si>
  <si>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</si>
  <si>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</si>
  <si>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</si>
  <si>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</si>
  <si>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</si>
  <si>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</si>
  <si>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</si>
  <si>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</si>
  <si>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</si>
  <si>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</si>
  <si>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</si>
  <si>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</si>
  <si>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</si>
  <si>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</si>
  <si>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</si>
  <si>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</si>
  <si>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</si>
  <si>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</si>
  <si>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</si>
  <si>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</si>
  <si>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</si>
  <si>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</si>
  <si>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</si>
  <si>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</si>
  <si>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</si>
  <si>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</si>
  <si>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</si>
  <si>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</si>
  <si>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</si>
  <si>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</si>
  <si>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</si>
  <si>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</si>
  <si>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</si>
  <si>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</si>
  <si>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</si>
  <si>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</si>
  <si>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</si>
  <si>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</si>
  <si>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</si>
  <si>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</si>
  <si>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</si>
  <si>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</si>
  <si>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</si>
  <si>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</si>
  <si>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</si>
  <si>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</si>
  <si>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</si>
  <si>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</si>
  <si>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</si>
  <si>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</si>
  <si>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</si>
  <si>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</si>
  <si>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</si>
  <si>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</si>
  <si>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</si>
  <si>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</si>
  <si>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</si>
  <si>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</si>
  <si>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</si>
  <si>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</si>
  <si>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</si>
  <si>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</si>
  <si>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</si>
  <si>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</si>
  <si>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</si>
  <si>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</si>
  <si>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</si>
  <si>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</si>
  <si>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</si>
  <si>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</si>
  <si>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</si>
  <si>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</si>
  <si>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</si>
  <si>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</si>
  <si>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</si>
  <si>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</si>
  <si>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</si>
  <si>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</si>
  <si>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</si>
  <si>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</si>
  <si>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</si>
  <si>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</si>
  <si>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</si>
  <si>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</si>
  <si>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</si>
  <si>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</si>
  <si>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</si>
  <si>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</si>
  <si>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</si>
  <si>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</si>
  <si>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</si>
  <si>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</si>
  <si>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</si>
  <si>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</si>
  <si>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</si>
  <si>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</si>
  <si>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</si>
  <si>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</si>
  <si>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</si>
  <si>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</si>
  <si>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</si>
  <si>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</si>
  <si>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</si>
  <si>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</si>
  <si>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</si>
  <si>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</si>
  <si>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</si>
  <si>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</si>
  <si>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</si>
  <si>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</si>
  <si>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</si>
  <si>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</si>
  <si>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</si>
  <si>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</si>
  <si>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</si>
  <si>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</si>
  <si>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</si>
  <si>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</si>
  <si>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</si>
  <si>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</si>
  <si>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</si>
  <si>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</si>
  <si>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</si>
  <si>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</si>
  <si>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</si>
  <si>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</si>
  <si>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</si>
  <si>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</si>
  <si>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</si>
  <si>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</si>
  <si>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</si>
  <si>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</si>
  <si>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</si>
  <si>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</si>
  <si>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</si>
  <si>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</si>
  <si>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</si>
  <si>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</si>
  <si>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</si>
  <si>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</si>
  <si>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</si>
  <si>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</si>
  <si>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</si>
  <si>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</si>
  <si>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</si>
  <si>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</si>
  <si>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</si>
  <si>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</si>
  <si>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</si>
  <si>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</si>
  <si>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</si>
  <si>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</si>
  <si>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</si>
  <si>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</si>
  <si>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</si>
  <si>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</si>
  <si>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</si>
  <si>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</si>
  <si>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</si>
  <si>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</si>
  <si>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</si>
  <si>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</si>
  <si>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</si>
  <si>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</si>
  <si>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</si>
  <si>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</si>
  <si>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</si>
  <si>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</si>
  <si>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</si>
  <si>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</si>
  <si>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</si>
  <si>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</si>
  <si>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</si>
  <si>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</si>
  <si>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</si>
  <si>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</si>
  <si>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</si>
  <si>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</si>
  <si>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</si>
  <si>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</si>
  <si>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</si>
  <si>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</si>
  <si>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</si>
  <si>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</si>
  <si>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</si>
  <si>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</si>
  <si>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</si>
  <si>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</si>
  <si>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</si>
  <si>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</si>
  <si>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</si>
  <si>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</si>
  <si>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</si>
  <si>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</si>
  <si>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</si>
  <si>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</si>
  <si>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</si>
  <si>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</si>
  <si>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</si>
  <si>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</si>
  <si>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</si>
  <si>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</si>
  <si>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</si>
  <si>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</si>
  <si>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</si>
  <si>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</si>
  <si>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</si>
  <si>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</si>
  <si>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</si>
  <si>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</si>
  <si>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</si>
  <si>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</si>
  <si>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</si>
  <si>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</si>
  <si>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</si>
  <si>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</si>
  <si>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</si>
  <si>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</si>
  <si>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</si>
  <si>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</si>
  <si>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</si>
  <si>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</si>
  <si>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</si>
  <si>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</si>
  <si>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</si>
  <si>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</si>
  <si>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</si>
  <si>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</si>
  <si>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</si>
  <si>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</si>
  <si>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</si>
  <si>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</si>
  <si>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</si>
  <si>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</si>
  <si>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</si>
  <si>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</si>
  <si>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</si>
  <si>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</si>
  <si>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</si>
  <si>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</si>
  <si>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</si>
  <si>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</si>
  <si>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</si>
  <si>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</si>
  <si>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</si>
  <si>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</si>
  <si>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</si>
  <si>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</si>
  <si>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</si>
  <si>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</si>
  <si>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</si>
  <si>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</si>
  <si>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</si>
  <si>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</si>
  <si>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</si>
  <si>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</si>
  <si>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</si>
  <si>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</si>
  <si>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</si>
  <si>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</si>
  <si>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</si>
  <si>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</si>
  <si>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</si>
  <si>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</si>
  <si>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</si>
  <si>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</si>
  <si>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</si>
  <si>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</si>
  <si>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</si>
  <si>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</si>
  <si>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</si>
  <si>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</si>
  <si>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</si>
  <si>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</si>
  <si>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</si>
  <si>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</si>
  <si>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</si>
  <si>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</si>
  <si>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</si>
  <si>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</si>
  <si>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</si>
  <si>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</si>
  <si>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</si>
  <si>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</si>
  <si>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</si>
  <si>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</si>
  <si>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</si>
  <si>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</si>
  <si>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</si>
  <si>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</si>
  <si>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</si>
  <si>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</si>
  <si>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</si>
  <si>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</si>
  <si>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</si>
  <si>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</si>
  <si>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</si>
  <si>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</si>
  <si>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</si>
  <si>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</si>
  <si>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</si>
  <si>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</si>
  <si>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</si>
  <si>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</si>
  <si>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</si>
  <si>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</si>
  <si>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</si>
  <si>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</si>
  <si>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</si>
  <si>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</si>
  <si>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</si>
  <si>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</si>
  <si>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</si>
  <si>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</si>
  <si>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</si>
  <si>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</si>
  <si>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</si>
  <si>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</si>
  <si>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</si>
  <si>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</si>
  <si>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</si>
  <si>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</si>
  <si>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</si>
  <si>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</si>
  <si>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</si>
  <si>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</si>
  <si>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</si>
  <si>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</si>
  <si>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</si>
  <si>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</si>
  <si>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</si>
  <si>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</si>
  <si>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</si>
  <si>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</si>
  <si>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</si>
  <si>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</si>
  <si>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</si>
  <si>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</si>
  <si>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</si>
  <si>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</si>
  <si>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</si>
  <si>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</si>
  <si>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</si>
  <si>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</si>
  <si>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</si>
  <si>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</si>
  <si>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</si>
  <si>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</si>
  <si>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</si>
  <si>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</si>
  <si>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</si>
  <si>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</si>
  <si>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</si>
  <si>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</si>
  <si>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</si>
  <si>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</si>
  <si>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</si>
  <si>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</si>
  <si>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</si>
  <si>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</si>
  <si>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</si>
  <si>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</si>
  <si>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</si>
  <si>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</si>
  <si>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</si>
  <si>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</si>
  <si>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</si>
  <si>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</si>
  <si>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</si>
  <si>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</si>
  <si>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</si>
  <si>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</si>
  <si>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</si>
  <si>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</si>
  <si>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</si>
  <si>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</si>
  <si>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</si>
  <si>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</si>
  <si>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</si>
  <si>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</si>
  <si>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</si>
  <si>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</si>
  <si>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</si>
  <si>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</si>
  <si>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</si>
  <si>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</si>
  <si>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</si>
  <si>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</si>
  <si>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</si>
  <si>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</si>
  <si>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</si>
  <si>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</si>
  <si>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</si>
  <si>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</si>
  <si>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</si>
  <si>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</si>
  <si>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</si>
  <si>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</si>
  <si>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</si>
  <si>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</si>
  <si>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</si>
  <si>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</si>
  <si>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</si>
  <si>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</si>
  <si>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</si>
  <si>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</si>
  <si>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</si>
  <si>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</si>
  <si>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</si>
  <si>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</si>
  <si>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</si>
  <si>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</si>
  <si>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</si>
  <si>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</si>
  <si>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</si>
  <si>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</si>
  <si>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</si>
  <si>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</si>
  <si>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</si>
  <si>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</si>
  <si>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</si>
  <si>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</si>
  <si>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</si>
  <si>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</si>
  <si>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</si>
  <si>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</si>
  <si>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</si>
  <si>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</si>
  <si>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</si>
  <si>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</si>
  <si>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</si>
  <si>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</si>
  <si>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</si>
  <si>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</si>
  <si>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</si>
  <si>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</si>
  <si>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</si>
  <si>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</si>
  <si>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</si>
  <si>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</si>
  <si>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</si>
  <si>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</si>
  <si>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</si>
  <si>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</si>
  <si>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</si>
  <si>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</si>
  <si>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</si>
  <si>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</si>
  <si>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</si>
  <si>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</si>
  <si>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</si>
  <si>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</si>
  <si>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</si>
  <si>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</si>
  <si>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</si>
  <si>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</si>
  <si>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</si>
  <si>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</si>
  <si>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</si>
  <si>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</si>
  <si>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</si>
  <si>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</si>
  <si>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</si>
  <si>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</si>
  <si>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</si>
  <si>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</si>
  <si>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</si>
  <si>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</si>
  <si>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</si>
  <si>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</si>
  <si>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</si>
  <si>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</si>
  <si>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</si>
  <si>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</si>
  <si>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</si>
  <si>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</si>
  <si>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</si>
  <si>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</si>
  <si>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</si>
  <si>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</si>
  <si>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</si>
  <si>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</si>
  <si>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</si>
  <si>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</si>
  <si>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</si>
  <si>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</si>
  <si>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</si>
  <si>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</si>
  <si>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</si>
  <si>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</si>
  <si>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</si>
  <si>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</si>
  <si>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</si>
  <si>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</si>
  <si>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</si>
  <si>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</si>
  <si>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</si>
  <si>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</si>
  <si>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</si>
  <si>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</si>
  <si>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</si>
  <si>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</si>
  <si>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</si>
  <si>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</si>
  <si>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</si>
  <si>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</si>
  <si>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</si>
  <si>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</si>
  <si>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</si>
  <si>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</si>
  <si>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</si>
  <si>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</si>
  <si>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</si>
  <si>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</si>
  <si>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</si>
  <si>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</si>
  <si>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</si>
  <si>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</si>
  <si>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</si>
  <si>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</si>
  <si>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</si>
  <si>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</si>
  <si>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</si>
  <si>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</si>
  <si>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</si>
  <si>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</si>
  <si>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</si>
  <si>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</si>
  <si>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</si>
  <si>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</si>
  <si>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</si>
  <si>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</si>
  <si>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</si>
  <si>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</si>
  <si>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</si>
  <si>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</si>
  <si>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</si>
  <si>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</si>
  <si>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</si>
  <si>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</si>
  <si>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</si>
  <si>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</si>
  <si>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</si>
  <si>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</si>
  <si>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</si>
  <si>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</si>
  <si>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</si>
  <si>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</si>
  <si>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</si>
  <si>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</si>
  <si>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</si>
  <si>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</si>
  <si>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</si>
  <si>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</si>
  <si>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</si>
  <si>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</si>
  <si>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</si>
  <si>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</si>
  <si>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</si>
  <si>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</si>
  <si>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</si>
  <si>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</si>
  <si>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</si>
  <si>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</si>
  <si>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</si>
  <si>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</si>
  <si>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</si>
  <si>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</si>
  <si>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</si>
  <si>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</si>
  <si>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</si>
  <si>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</si>
  <si>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</si>
  <si>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</si>
  <si>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</si>
  <si>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</si>
  <si>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</si>
  <si>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</si>
  <si>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</si>
  <si>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</si>
  <si>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</si>
  <si>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</si>
  <si>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</si>
  <si>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</si>
  <si>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</si>
  <si>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</si>
  <si>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</si>
  <si>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</si>
  <si>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</si>
  <si>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</si>
  <si>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</si>
  <si>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</si>
  <si>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</si>
  <si>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</si>
  <si>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</si>
  <si>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</si>
  <si>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</si>
  <si>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</si>
  <si>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</si>
  <si>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</si>
  <si>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</si>
  <si>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</si>
  <si>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</si>
  <si>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</si>
  <si>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</si>
  <si>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</si>
  <si>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</si>
  <si>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</si>
  <si>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</si>
  <si>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</si>
  <si>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</si>
  <si>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</si>
  <si>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</si>
  <si>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</si>
  <si>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</si>
  <si>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</si>
  <si>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</si>
  <si>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</si>
  <si>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</si>
  <si>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</si>
  <si>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</si>
  <si>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</si>
  <si>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</si>
  <si>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</si>
  <si>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</si>
  <si>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</si>
  <si>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</si>
  <si>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</si>
  <si>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</si>
  <si>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</si>
  <si>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</si>
  <si>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</si>
  <si>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</si>
  <si>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</si>
  <si>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</si>
  <si>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</si>
  <si>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</si>
  <si>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</si>
  <si>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</si>
  <si>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</si>
  <si>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</si>
  <si>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</si>
  <si>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</si>
  <si>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</si>
  <si>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</si>
  <si>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</si>
  <si>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</si>
  <si>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</si>
  <si>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</si>
  <si>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</si>
  <si>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</si>
  <si>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</si>
  <si>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</si>
  <si>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</si>
  <si>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</si>
  <si>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</si>
  <si>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</si>
  <si>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</si>
  <si>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</si>
  <si>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</si>
  <si>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</si>
  <si>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</si>
  <si>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</si>
  <si>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</si>
  <si>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</si>
  <si>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</si>
  <si>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</si>
  <si>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</si>
  <si>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</si>
  <si>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</si>
  <si>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</si>
  <si>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</si>
  <si>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</si>
  <si>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</si>
  <si>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</si>
  <si>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</si>
  <si>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</si>
  <si>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</si>
  <si>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</si>
  <si>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</si>
  <si>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</si>
  <si>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</si>
  <si>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</si>
  <si>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</si>
  <si>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</si>
  <si>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</si>
  <si>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</si>
  <si>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</si>
  <si>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</si>
  <si>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</si>
  <si>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</si>
  <si>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</si>
  <si>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</si>
  <si>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</si>
  <si>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</si>
  <si>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</si>
  <si>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</si>
  <si>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</si>
  <si>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</si>
  <si>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</si>
  <si>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</si>
  <si>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</si>
  <si>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</si>
  <si>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</si>
  <si>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</si>
  <si>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</si>
  <si>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</si>
  <si>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</si>
  <si>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</si>
  <si>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</si>
  <si>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</si>
  <si>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</si>
  <si>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</si>
  <si>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</si>
  <si>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</si>
  <si>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</si>
  <si>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</si>
  <si>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</si>
  <si>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</si>
  <si>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</si>
  <si>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</si>
  <si>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</si>
  <si>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</si>
  <si>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</si>
  <si>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</si>
  <si>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</si>
  <si>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</si>
  <si>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</si>
  <si>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</si>
  <si>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</si>
  <si>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</si>
  <si>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</si>
  <si>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</si>
  <si>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</si>
  <si>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</si>
  <si>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</si>
  <si>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</si>
  <si>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</si>
  <si>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</si>
  <si>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</si>
  <si>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</si>
  <si>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</si>
  <si>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</si>
  <si>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</si>
  <si>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</si>
  <si>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</si>
  <si>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</si>
  <si>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</si>
  <si>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</si>
  <si>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</si>
  <si>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</si>
  <si>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</si>
  <si>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</si>
  <si>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</si>
  <si>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</si>
  <si>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</si>
  <si>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</si>
  <si>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</si>
  <si>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</si>
  <si>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</si>
  <si>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</si>
  <si>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</si>
  <si>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</si>
  <si>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</si>
  <si>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</si>
  <si>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</si>
  <si>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</si>
  <si>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</si>
  <si>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</si>
  <si>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</si>
  <si>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</si>
  <si>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</si>
  <si>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</si>
  <si>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</si>
  <si>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</si>
  <si>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</si>
  <si>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</si>
  <si>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</si>
  <si>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</si>
  <si>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</si>
  <si>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</si>
  <si>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</si>
  <si>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</si>
  <si>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</si>
  <si>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</si>
  <si>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</si>
  <si>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</si>
  <si>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</si>
  <si>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</si>
  <si>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</si>
  <si>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</si>
  <si>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</si>
  <si>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</si>
  <si>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</si>
  <si>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</si>
  <si>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</si>
  <si>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</si>
  <si>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</si>
  <si>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</si>
  <si>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</si>
  <si>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</si>
  <si>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</si>
  <si>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</si>
  <si>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</si>
  <si>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</si>
  <si>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</si>
  <si>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</si>
  <si>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</si>
  <si>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</si>
  <si>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</si>
  <si>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</si>
  <si>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</si>
  <si>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</si>
  <si>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</si>
  <si>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</si>
  <si>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</si>
  <si>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</si>
  <si>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</si>
  <si>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</si>
  <si>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</si>
  <si>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</si>
  <si>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</si>
  <si>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</si>
  <si>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</si>
  <si>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</si>
  <si>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</si>
  <si>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</si>
  <si>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</si>
  <si>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</si>
  <si>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</si>
  <si>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</si>
  <si>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</si>
  <si>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</si>
  <si>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</si>
  <si>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</si>
  <si>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</si>
  <si>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</si>
  <si>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</si>
  <si>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</si>
  <si>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</si>
  <si>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</si>
  <si>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</si>
  <si>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</si>
  <si>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</si>
  <si>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</si>
  <si>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</si>
  <si>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</si>
  <si>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</si>
  <si>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</si>
  <si>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</si>
  <si>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</si>
  <si>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</si>
  <si>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</si>
  <si>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</si>
  <si>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</si>
  <si>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</si>
  <si>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</si>
  <si>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</si>
  <si>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</si>
  <si>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</si>
  <si>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</si>
  <si>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</si>
  <si>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</si>
  <si>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</si>
  <si>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</si>
  <si>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</si>
  <si>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</si>
  <si>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</si>
  <si>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</si>
  <si>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</si>
  <si>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</si>
  <si>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</si>
  <si>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</si>
  <si>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</si>
  <si>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</si>
  <si>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</si>
  <si>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</si>
  <si>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</si>
  <si>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</si>
  <si>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</si>
  <si>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</si>
  <si>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</si>
  <si>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</si>
  <si>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</si>
  <si>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</si>
  <si>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</si>
  <si>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</si>
  <si>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</si>
  <si>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</si>
  <si>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</si>
  <si>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</si>
  <si>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</si>
  <si>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</si>
  <si>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</si>
  <si>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</si>
  <si>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</si>
  <si>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</si>
  <si>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</si>
  <si>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</si>
  <si>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</si>
  <si>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</si>
  <si>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</si>
  <si>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</si>
  <si>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</si>
  <si>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</si>
  <si>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</si>
  <si>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</si>
  <si>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</si>
  <si>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</si>
  <si>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</si>
  <si>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</si>
  <si>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</si>
  <si>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</si>
  <si>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</si>
  <si>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</si>
  <si>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</si>
  <si>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</si>
  <si>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</si>
  <si>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</si>
  <si>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</si>
  <si>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</si>
  <si>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</si>
  <si>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</si>
  <si>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</si>
  <si>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</si>
  <si>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</si>
  <si>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</si>
  <si>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</si>
  <si>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</si>
  <si>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</si>
  <si>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</si>
  <si>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</si>
  <si>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</si>
  <si>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</si>
  <si>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</si>
  <si>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</si>
  <si>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</si>
  <si>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</si>
  <si>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</si>
  <si>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</si>
  <si>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</si>
  <si>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</si>
  <si>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</si>
  <si>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</si>
  <si>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</si>
  <si>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</si>
  <si>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</si>
  <si>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</si>
  <si>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</si>
  <si>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</si>
  <si>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</si>
  <si>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</si>
  <si>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</si>
  <si>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</si>
  <si>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</si>
  <si>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</si>
  <si>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</si>
  <si>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</si>
  <si>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</si>
  <si>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</si>
  <si>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</si>
  <si>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</si>
  <si>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</si>
  <si>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</si>
  <si>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</si>
  <si>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</si>
  <si>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</si>
  <si>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</si>
  <si>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</si>
  <si>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</si>
  <si>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</si>
  <si>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</si>
  <si>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</si>
  <si>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</si>
  <si>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</si>
  <si>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</si>
  <si>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</si>
  <si>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</si>
  <si>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</si>
  <si>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</si>
  <si>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</si>
  <si>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</si>
  <si>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</si>
  <si>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</si>
  <si>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</si>
  <si>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</si>
  <si>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</si>
  <si>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</si>
  <si>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</si>
  <si>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</si>
  <si>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</si>
  <si>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</si>
  <si>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</si>
  <si>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</si>
  <si>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</si>
  <si>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</si>
  <si>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</si>
  <si>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</si>
  <si>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</si>
  <si>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</si>
  <si>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</si>
  <si>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</si>
  <si>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</si>
  <si>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</si>
  <si>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</si>
  <si>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</si>
  <si>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</si>
  <si>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</si>
  <si>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</si>
  <si>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</si>
  <si>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</si>
  <si>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</si>
  <si>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</si>
  <si>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</si>
  <si>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</si>
  <si>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</si>
  <si>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</si>
  <si>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</si>
  <si>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</si>
  <si>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</si>
  <si>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</si>
  <si>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</si>
  <si>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</si>
  <si>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</si>
  <si>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</si>
  <si>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</si>
  <si>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</si>
  <si>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</si>
  <si>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</si>
  <si>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</si>
  <si>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</si>
  <si>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</si>
  <si>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</si>
  <si>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</si>
  <si>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</si>
  <si>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</si>
  <si>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</si>
  <si>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</si>
  <si>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</si>
  <si>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</si>
  <si>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</si>
  <si>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</si>
  <si>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</si>
  <si>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</si>
  <si>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</si>
  <si>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</si>
  <si>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</si>
  <si>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</si>
  <si>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</si>
  <si>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</si>
  <si>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</si>
  <si>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</si>
  <si>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</si>
  <si>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</si>
  <si>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</si>
  <si>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</si>
  <si>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</si>
  <si>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</si>
  <si>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</si>
  <si>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</si>
  <si>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</si>
  <si>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</si>
  <si>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</si>
  <si>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</si>
  <si>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</si>
  <si>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</si>
  <si>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</si>
  <si>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</si>
  <si>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</si>
  <si>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</si>
  <si>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</si>
  <si>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</si>
  <si>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</si>
  <si>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</si>
  <si>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</si>
  <si>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</si>
  <si>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</si>
  <si>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</si>
  <si>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</si>
  <si>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</si>
  <si>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</si>
  <si>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</si>
  <si>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</si>
  <si>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</si>
  <si>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</si>
  <si>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</si>
  <si>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</si>
  <si>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</si>
  <si>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</si>
  <si>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</si>
  <si>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</si>
  <si>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</si>
  <si>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</si>
  <si>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</si>
  <si>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</si>
  <si>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</si>
  <si>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</si>
  <si>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</si>
  <si>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</si>
  <si>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</si>
  <si>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</si>
  <si>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</si>
  <si>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</si>
  <si>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</si>
  <si>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</si>
  <si>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</si>
  <si>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</si>
  <si>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</si>
  <si>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</si>
  <si>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</si>
  <si>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</si>
  <si>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</si>
  <si>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</si>
  <si>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</si>
  <si>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</si>
  <si>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</si>
  <si>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</si>
  <si>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</si>
  <si>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</si>
  <si>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</si>
  <si>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</si>
  <si>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</si>
  <si>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</si>
  <si>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</si>
  <si>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</si>
  <si>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</si>
  <si>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</si>
  <si>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</si>
  <si>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</si>
  <si>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</si>
  <si>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</si>
  <si>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</si>
  <si>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</si>
  <si>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</si>
  <si>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</si>
  <si>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</si>
  <si>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</si>
  <si>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</si>
  <si>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</si>
  <si>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</si>
  <si>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</si>
  <si>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</si>
  <si>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</si>
  <si>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</si>
  <si>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</si>
  <si>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</si>
  <si>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</si>
  <si>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</si>
  <si>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</si>
  <si>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</si>
  <si>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</si>
  <si>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</si>
  <si>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</si>
  <si>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</si>
  <si>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</si>
  <si>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</si>
  <si>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</si>
  <si>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</si>
  <si>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</si>
  <si>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</si>
  <si>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</si>
  <si>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</si>
  <si>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</si>
  <si>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</si>
  <si>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</si>
  <si>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</si>
  <si>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</si>
  <si>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</si>
  <si>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</si>
  <si>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</si>
  <si>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</si>
  <si>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</si>
  <si>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</si>
  <si>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</si>
  <si>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</si>
  <si>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</si>
  <si>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</si>
  <si>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</si>
  <si>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</si>
  <si>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</si>
  <si>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</si>
  <si>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</si>
  <si>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</si>
  <si>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</si>
  <si>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</si>
  <si>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</si>
  <si>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</si>
  <si>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</si>
  <si>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</si>
  <si>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</si>
  <si>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</si>
  <si>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</si>
  <si>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</si>
  <si>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</si>
  <si>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</si>
  <si>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</si>
  <si>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</si>
  <si>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</si>
  <si>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</si>
  <si>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</si>
  <si>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</si>
  <si>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</si>
  <si>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</si>
  <si>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</si>
  <si>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</si>
  <si>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</si>
  <si>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</si>
  <si>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</si>
  <si>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</si>
  <si>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</si>
  <si>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</si>
  <si>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</si>
  <si>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</si>
  <si>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</si>
  <si>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</si>
  <si>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</si>
  <si>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</si>
  <si>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</si>
  <si>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</si>
  <si>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</si>
  <si>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</si>
  <si>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</si>
  <si>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</si>
  <si>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</si>
  <si>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</si>
  <si>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</si>
  <si>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</si>
  <si>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</si>
  <si>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</si>
  <si>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</si>
  <si>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</si>
  <si>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</si>
  <si>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</si>
  <si>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</si>
  <si>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</si>
  <si>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</si>
  <si>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</si>
  <si>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</si>
  <si>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</si>
  <si>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</si>
  <si>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</si>
  <si>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</si>
  <si>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</si>
  <si>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</si>
  <si>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</si>
  <si>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</si>
  <si>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</si>
  <si>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</si>
  <si>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</si>
  <si>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</si>
  <si>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</si>
  <si>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</si>
  <si>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</si>
  <si>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</si>
  <si>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</si>
  <si>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</si>
  <si>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</si>
  <si>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</si>
  <si>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</si>
  <si>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</si>
  <si>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</si>
  <si>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</si>
  <si>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</si>
  <si>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</si>
  <si>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</si>
  <si>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</si>
  <si>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</si>
  <si>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</si>
  <si>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</si>
  <si>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</si>
  <si>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</si>
  <si>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</si>
  <si>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</si>
  <si>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</si>
  <si>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</si>
  <si>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</si>
  <si>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</si>
  <si>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</si>
  <si>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</si>
  <si>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</si>
  <si>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</si>
  <si>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</si>
  <si>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</si>
  <si>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</si>
  <si>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</si>
  <si>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</si>
  <si>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</si>
  <si>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</si>
  <si>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</si>
  <si>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</si>
  <si>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</si>
  <si>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</si>
  <si>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</si>
  <si>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</si>
  <si>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</si>
  <si>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</si>
  <si>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</si>
  <si>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</si>
  <si>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</si>
  <si>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</si>
  <si>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</si>
  <si>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</si>
  <si>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</si>
  <si>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</si>
  <si>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</si>
  <si>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</si>
  <si>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</si>
  <si>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</si>
  <si>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</si>
  <si>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</si>
  <si>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</si>
  <si>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</si>
  <si>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</si>
  <si>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</si>
  <si>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</si>
  <si>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</si>
  <si>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</si>
  <si>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</si>
  <si>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</si>
  <si>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</si>
  <si>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</si>
  <si>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</si>
  <si>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</si>
  <si>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</si>
  <si>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</si>
  <si>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</si>
  <si>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</si>
  <si>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</si>
  <si>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</si>
  <si>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</si>
  <si>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</si>
  <si>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</si>
  <si>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</si>
  <si>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</si>
  <si>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</si>
  <si>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</si>
  <si>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</si>
  <si>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</si>
  <si>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</si>
  <si>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</si>
  <si>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</si>
  <si>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</si>
  <si>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</si>
  <si>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</si>
  <si>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</si>
  <si>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</si>
  <si>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</si>
  <si>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</si>
  <si>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</si>
  <si>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</si>
  <si>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</si>
  <si>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</si>
  <si>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</si>
  <si>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</si>
  <si>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</si>
  <si>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</si>
  <si>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</si>
  <si>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</si>
  <si>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</si>
  <si>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</si>
  <si>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</si>
  <si>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</si>
  <si>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</si>
  <si>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</si>
  <si>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</si>
  <si>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</si>
  <si>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</si>
  <si>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</si>
  <si>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</si>
  <si>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</si>
  <si>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</si>
  <si>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</si>
  <si>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</si>
  <si>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</si>
  <si>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</si>
  <si>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</si>
  <si>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</si>
  <si>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</si>
  <si>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</si>
  <si>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</si>
  <si>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</si>
  <si>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</si>
  <si>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</si>
  <si>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</si>
  <si>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</si>
  <si>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</si>
  <si>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</si>
  <si>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</si>
  <si>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</si>
  <si>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</si>
  <si>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</si>
  <si>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</si>
  <si>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</si>
  <si>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</si>
  <si>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</si>
  <si>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</si>
  <si>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</si>
  <si>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</si>
  <si>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</si>
  <si>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</si>
  <si>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</si>
  <si>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</si>
  <si>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</si>
  <si>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</si>
  <si>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</si>
  <si>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</si>
  <si>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</si>
  <si>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</si>
  <si>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</si>
  <si>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</si>
  <si>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</si>
  <si>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</si>
  <si>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</si>
  <si>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</si>
  <si>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</si>
  <si>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</si>
  <si>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</si>
  <si>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</si>
  <si>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</si>
  <si>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</si>
  <si>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</si>
  <si>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</si>
  <si>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</si>
  <si>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</si>
  <si>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</si>
  <si>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</si>
  <si>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</si>
  <si>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</si>
  <si>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</si>
  <si>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</si>
  <si>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</si>
  <si>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</si>
  <si>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</si>
  <si>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</si>
  <si>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</si>
  <si>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</si>
  <si>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</si>
  <si>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</si>
  <si>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</si>
  <si>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</si>
  <si>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</si>
  <si>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</si>
  <si>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</si>
  <si>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</si>
  <si>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</si>
  <si>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</si>
  <si>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</si>
  <si>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</si>
  <si>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</si>
  <si>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</si>
  <si>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</si>
  <si>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</si>
  <si>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</si>
  <si>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</si>
  <si>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</si>
  <si>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</si>
  <si>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</si>
  <si>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</si>
  <si>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</si>
  <si>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</si>
  <si>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</si>
  <si>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</si>
  <si>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</si>
  <si>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</si>
  <si>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</si>
  <si>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</si>
  <si>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</si>
  <si>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</si>
  <si>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</si>
  <si>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</si>
  <si>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</si>
  <si>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</si>
  <si>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</si>
  <si>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</si>
  <si>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</si>
  <si>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</si>
  <si>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</si>
  <si>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</si>
  <si>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</si>
  <si>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</si>
  <si>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</si>
  <si>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</si>
  <si>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</si>
  <si>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</si>
  <si>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</si>
  <si>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</si>
  <si>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</si>
  <si>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</si>
  <si>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</si>
  <si>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</si>
  <si>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</si>
  <si>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</si>
  <si>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</si>
  <si>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</si>
  <si>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</si>
  <si>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</si>
  <si>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</si>
  <si>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</si>
  <si>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</si>
  <si>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</si>
  <si>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</si>
  <si>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</si>
  <si>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</si>
  <si>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</si>
  <si>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</si>
  <si>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</si>
  <si>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</si>
  <si>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</si>
  <si>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</si>
  <si>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</si>
  <si>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</si>
  <si>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</si>
  <si>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</si>
  <si>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</si>
  <si>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</si>
  <si>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</si>
  <si>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</si>
  <si>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</si>
  <si>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</si>
  <si>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</si>
  <si>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</si>
  <si>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</si>
  <si>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</si>
  <si>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</si>
  <si>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</si>
  <si>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</si>
  <si>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</si>
  <si>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</si>
  <si>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</si>
  <si>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</si>
  <si>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</si>
  <si>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</si>
  <si>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</si>
  <si>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</si>
  <si>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</si>
  <si>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</si>
  <si>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</si>
  <si>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</si>
  <si>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</si>
  <si>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</si>
  <si>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</si>
  <si>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</si>
  <si>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</si>
  <si>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</si>
  <si>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</si>
  <si>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</si>
  <si>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</si>
  <si>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2321 SVEUČILIŠTE J. J. STROSSMAYERA U OSIJEKU - FILOZOFSKI FAKULTET</t>
  </si>
  <si>
    <t>Mario Varga, mag. oec.</t>
  </si>
  <si>
    <t>031 494 629</t>
  </si>
  <si>
    <t>mariov@ffos.hr</t>
  </si>
  <si>
    <t>HRVATSKA ZAKLADA ZA ZNANOST (52209)</t>
  </si>
  <si>
    <t>AGENCIJA ZA MOBILNOST I PROGRAME EUROPSKE UNIJE (43335)</t>
  </si>
  <si>
    <t>Osijek, 2. prosinca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</si>
</sst>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\ _k_n_-;\-* #,##0.00\ _k_n_-;_-* &quot;-&quot;??\ _k_n_-;_-@_-"/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6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43" fontId="23" fillId="0" borderId="0" applyFont="0" applyFill="0" applyBorder="0" applyAlignment="0" applyProtection="0"/>
    <xf numFmtId="0" fontId="24" fillId="21" borderId="0"/>
  </cellStyleXfs>
  <cellXfs count="377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4" fontId="0" fillId="0" borderId="0" xfId="0" applyNumberFormat="1" applyProtection="1"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6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Comma 2 2" xfId="134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2" xfId="135" xr:uid="{00000000-0005-0000-0000-000019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opLeftCell="A54" workbookViewId="0">
      <selection activeCell="C5" sqref="C5:E5"/>
    </sheetView>
  </sheetViews>
  <sheetFormatPr defaultColWidth="0" defaultRowHeight="1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5" t="s">
        <v>5277</v>
      </c>
      <c r="D3" s="356"/>
      <c r="E3" s="357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8" t="s">
        <v>5283</v>
      </c>
      <c r="D4" s="359"/>
      <c r="E4" s="360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8" t="s">
        <v>5278</v>
      </c>
      <c r="D5" s="359"/>
      <c r="E5" s="360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8" t="s">
        <v>5279</v>
      </c>
      <c r="D6" s="359"/>
      <c r="E6" s="360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6.5" thickBot="1">
      <c r="A7" s="102"/>
      <c r="B7" s="137" t="s">
        <v>263</v>
      </c>
      <c r="C7" s="358" t="s">
        <v>5280</v>
      </c>
      <c r="D7" s="359"/>
      <c r="E7" s="360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.7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5" t="s">
        <v>5270</v>
      </c>
      <c r="C9" s="364"/>
      <c r="D9" s="364"/>
      <c r="E9" s="364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5" t="s">
        <v>3</v>
      </c>
      <c r="C11" s="364"/>
      <c r="D11" s="364"/>
      <c r="E11" s="364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61" t="s">
        <v>5082</v>
      </c>
      <c r="C13" s="362"/>
      <c r="D13" s="362"/>
      <c r="E13" s="362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8452717</v>
      </c>
      <c r="D16" s="107">
        <f>+D17+D18</f>
        <v>8403984</v>
      </c>
      <c r="E16" s="107">
        <f>+E17+E18</f>
        <v>8416739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8445417</v>
      </c>
      <c r="D17" s="110">
        <f>+'A.1 PRIHODI'!D30</f>
        <v>8403384</v>
      </c>
      <c r="E17" s="110">
        <f>+'A.1 PRIHODI'!D44</f>
        <v>8416139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7300</v>
      </c>
      <c r="D18" s="110">
        <f>+'A.1 PRIHODI'!D33</f>
        <v>600</v>
      </c>
      <c r="E18" s="110">
        <f>+'A.1 PRIHODI'!D47</f>
        <v>600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8941875</v>
      </c>
      <c r="D19" s="114">
        <f>+D20+D21</f>
        <v>8329011</v>
      </c>
      <c r="E19" s="114">
        <f>+E20+E21</f>
        <v>8340897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8257898</v>
      </c>
      <c r="D20" s="116">
        <f>+'A.2 RASHODI'!D22</f>
        <v>8254242</v>
      </c>
      <c r="E20" s="116">
        <f>+'A.2 RASHODI'!D39</f>
        <v>8267959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683977</v>
      </c>
      <c r="D21" s="116">
        <f>+'A.2 RASHODI'!D30</f>
        <v>74769</v>
      </c>
      <c r="E21" s="116">
        <f>+'A.2 RASHODI'!D47</f>
        <v>72938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.75">
      <c r="A22" s="106"/>
      <c r="B22" s="106" t="s">
        <v>10</v>
      </c>
      <c r="C22" s="107">
        <f>+C16-C19</f>
        <v>-489158</v>
      </c>
      <c r="D22" s="107">
        <f>+D16-D19</f>
        <v>74973</v>
      </c>
      <c r="E22" s="107">
        <f>+E16-E19</f>
        <v>75842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63"/>
      <c r="C23" s="364"/>
      <c r="D23" s="364"/>
      <c r="E23" s="364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.75">
      <c r="A24" s="238"/>
      <c r="B24" s="365" t="s">
        <v>5085</v>
      </c>
      <c r="C24" s="364"/>
      <c r="D24" s="364"/>
      <c r="E24" s="364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.7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687300</v>
      </c>
      <c r="D29" s="115">
        <f>+'Unos prijenosa'!D13</f>
        <v>198142</v>
      </c>
      <c r="E29" s="115">
        <f>+'Unos prijenosa'!D21</f>
        <v>273114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-198142</v>
      </c>
      <c r="D30" s="119">
        <f>+'Unos prijenosa'!D15</f>
        <v>-273114</v>
      </c>
      <c r="E30" s="120">
        <f>+'Unos prijenosa'!D23</f>
        <v>-348956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.75">
      <c r="A31" s="106"/>
      <c r="B31" s="106" t="s">
        <v>15</v>
      </c>
      <c r="C31" s="114">
        <f>+C27-C28+C29+C30</f>
        <v>489158</v>
      </c>
      <c r="D31" s="114">
        <f t="shared" ref="D31:E31" si="2">+D27-D28+D29+D30</f>
        <v>-74972</v>
      </c>
      <c r="E31" s="114">
        <f t="shared" si="2"/>
        <v>-75842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63"/>
      <c r="C32" s="364"/>
      <c r="D32" s="364"/>
      <c r="E32" s="364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1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.7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.7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.7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.7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.7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.7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.7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.7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.7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.7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.7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.7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.7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.7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.7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.7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.7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.7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.7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.7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.7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.75">
      <c r="A55" s="340"/>
      <c r="B55" s="365" t="s">
        <v>5270</v>
      </c>
      <c r="C55" s="364"/>
      <c r="D55" s="364"/>
      <c r="E55" s="364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.75">
      <c r="A57" s="340"/>
      <c r="B57" s="365" t="s">
        <v>3</v>
      </c>
      <c r="C57" s="364"/>
      <c r="D57" s="364"/>
      <c r="E57" s="364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.75">
      <c r="A59" s="340"/>
      <c r="B59" s="361" t="s">
        <v>5082</v>
      </c>
      <c r="C59" s="362"/>
      <c r="D59" s="362"/>
      <c r="E59" s="362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.7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.75">
      <c r="A62" s="106"/>
      <c r="B62" s="106" t="s">
        <v>4</v>
      </c>
      <c r="C62" s="107">
        <f>SUM(C63:C64)</f>
        <v>63686996.236500002</v>
      </c>
      <c r="D62" s="107">
        <f>+D63+D64</f>
        <v>63319817.448000006</v>
      </c>
      <c r="E62" s="107">
        <f>+E63+E64</f>
        <v>63415919.995500006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63631994.386500001</v>
      </c>
      <c r="D63" s="110">
        <f t="shared" ref="D63:E63" si="3">+D17*7.5345</f>
        <v>63315296.748000003</v>
      </c>
      <c r="E63" s="110">
        <f t="shared" si="3"/>
        <v>63411399.295500003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.75">
      <c r="A64" s="109">
        <v>7</v>
      </c>
      <c r="B64" s="111" t="s">
        <v>6</v>
      </c>
      <c r="C64" s="110">
        <f>+C18*7.5345</f>
        <v>55001.850000000006</v>
      </c>
      <c r="D64" s="110">
        <f t="shared" ref="D64:E67" si="4">+D18*7.5345</f>
        <v>4520.7</v>
      </c>
      <c r="E64" s="110">
        <f t="shared" si="4"/>
        <v>4520.7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67372557.1875</v>
      </c>
      <c r="D65" s="114">
        <f>+D66+D67</f>
        <v>62754933.379500009</v>
      </c>
      <c r="E65" s="114">
        <f>+E66+E67</f>
        <v>62844488.446500003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.75">
      <c r="A66" s="113">
        <v>3</v>
      </c>
      <c r="B66" s="106" t="s">
        <v>8</v>
      </c>
      <c r="C66" s="110">
        <f>+C20*7.5345</f>
        <v>62219132.481000006</v>
      </c>
      <c r="D66" s="110">
        <f t="shared" si="4"/>
        <v>62191586.349000007</v>
      </c>
      <c r="E66" s="110">
        <f t="shared" si="4"/>
        <v>62294937.085500002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.75">
      <c r="A67" s="109">
        <v>4</v>
      </c>
      <c r="B67" s="111" t="s">
        <v>9</v>
      </c>
      <c r="C67" s="110">
        <f>+C21*7.5345</f>
        <v>5153424.7065000003</v>
      </c>
      <c r="D67" s="110">
        <f t="shared" si="4"/>
        <v>563347.03049999999</v>
      </c>
      <c r="E67" s="110">
        <f t="shared" si="4"/>
        <v>549551.36100000003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.75">
      <c r="A68" s="106"/>
      <c r="B68" s="106" t="s">
        <v>10</v>
      </c>
      <c r="C68" s="107">
        <f>+C62-C65</f>
        <v>-3685560.9509999976</v>
      </c>
      <c r="D68" s="107">
        <f>+D62-D65</f>
        <v>564884.06849999726</v>
      </c>
      <c r="E68" s="107">
        <f>+E62-E65</f>
        <v>571431.54900000244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.75">
      <c r="A69" s="340"/>
      <c r="B69" s="363"/>
      <c r="C69" s="364"/>
      <c r="D69" s="364"/>
      <c r="E69" s="364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.75">
      <c r="A70" s="340"/>
      <c r="B70" s="365" t="s">
        <v>5085</v>
      </c>
      <c r="C70" s="364"/>
      <c r="D70" s="364"/>
      <c r="E70" s="364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.7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5178461.8500000006</v>
      </c>
      <c r="D75" s="110">
        <f t="shared" si="9"/>
        <v>1492900.899</v>
      </c>
      <c r="E75" s="110">
        <f t="shared" si="9"/>
        <v>2057777.4330000002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-1492900.899</v>
      </c>
      <c r="D76" s="110">
        <f t="shared" si="10"/>
        <v>-2057777.4330000002</v>
      </c>
      <c r="E76" s="110">
        <f t="shared" si="10"/>
        <v>-2629208.9820000003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.75">
      <c r="A77" s="106"/>
      <c r="B77" s="106" t="s">
        <v>15</v>
      </c>
      <c r="C77" s="114">
        <f>+C73-C74+C75+C76</f>
        <v>3685560.9510000004</v>
      </c>
      <c r="D77" s="114">
        <f t="shared" ref="D77:E77" si="11">+D73-D74+D75+D76</f>
        <v>-564876.53400000022</v>
      </c>
      <c r="E77" s="114">
        <f t="shared" si="11"/>
        <v>-571431.54900000012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.75">
      <c r="A78" s="340"/>
      <c r="B78" s="363"/>
      <c r="C78" s="364"/>
      <c r="D78" s="364"/>
      <c r="E78" s="364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7.5344999970402569</v>
      </c>
      <c r="E79" s="124">
        <f t="shared" si="12"/>
        <v>2.3283064365386963E-9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.7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.7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.7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.7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.7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.7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.7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.7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.7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.7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.7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.7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.7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.7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.7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.7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.7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.7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.7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.7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.7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.7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.7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.7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.7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.7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.7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.7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.7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.7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.7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.7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.7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.7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.7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.7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.7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.7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.7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.7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.7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.7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.7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.7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.7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.7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.7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.7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.7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.7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.7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.7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.7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.7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.7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.7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.7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.7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.7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9" t="s">
        <v>5115</v>
      </c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70" t="s">
        <v>236</v>
      </c>
      <c r="C4" s="371"/>
      <c r="D4" s="372" t="s">
        <v>1711</v>
      </c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  <c r="S4" s="373"/>
      <c r="T4" s="373"/>
      <c r="U4" s="374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70" t="s">
        <v>236</v>
      </c>
      <c r="C15" s="371"/>
      <c r="D15" s="372" t="s">
        <v>1782</v>
      </c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373"/>
      <c r="U15" s="374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70" t="s">
        <v>236</v>
      </c>
      <c r="C26" s="371"/>
      <c r="D26" s="372" t="s">
        <v>3026</v>
      </c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  <c r="T26" s="373"/>
      <c r="U26" s="374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topLeftCell="A38" workbookViewId="0">
      <selection activeCell="D108" sqref="D108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1823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78" sqref="B78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5" t="s">
        <v>3542</v>
      </c>
      <c r="B1" s="375"/>
      <c r="C1" s="375"/>
      <c r="D1" s="375"/>
      <c r="E1" s="375"/>
      <c r="F1" s="375"/>
      <c r="G1" s="375"/>
      <c r="H1" s="375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6" t="s">
        <v>5080</v>
      </c>
      <c r="B615" s="376"/>
      <c r="C615" s="376"/>
      <c r="D615" s="376"/>
      <c r="E615" s="376"/>
      <c r="F615" s="376"/>
      <c r="G615" s="376"/>
      <c r="H615" s="376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I4" sqref="I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6" t="s">
        <v>5271</v>
      </c>
      <c r="B1" s="366"/>
      <c r="C1" s="366"/>
      <c r="D1" s="366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7379406</v>
      </c>
      <c r="H3" s="352">
        <v>7412197</v>
      </c>
      <c r="I3" s="352">
        <v>7445140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31</v>
      </c>
      <c r="D4" s="83" t="str">
        <f t="shared" si="1"/>
        <v>Vlastiti prihodi</v>
      </c>
      <c r="E4" s="95">
        <v>6614</v>
      </c>
      <c r="F4" s="134" t="str">
        <f t="shared" si="2"/>
        <v>Prihodi od prodanih proizvoda i robe</v>
      </c>
      <c r="G4" s="128">
        <v>2000</v>
      </c>
      <c r="H4" s="128">
        <v>2020</v>
      </c>
      <c r="I4" s="128">
        <v>2040</v>
      </c>
      <c r="J4" s="95"/>
      <c r="L4" s="86" t="str">
        <f t="shared" ref="L4:L67" si="3">LEFT(E4,2)</f>
        <v>66</v>
      </c>
      <c r="M4" s="86" t="str">
        <f t="shared" ref="M4:M67" si="4">LEFT(E4,3)</f>
        <v>661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31</v>
      </c>
      <c r="D5" s="83" t="str">
        <f t="shared" si="1"/>
        <v>Vlastiti prihodi</v>
      </c>
      <c r="E5" s="95">
        <v>6615</v>
      </c>
      <c r="F5" s="134" t="str">
        <f t="shared" si="2"/>
        <v>Prihodi od pruženih usluga</v>
      </c>
      <c r="G5" s="128">
        <v>683600</v>
      </c>
      <c r="H5" s="128">
        <v>684000</v>
      </c>
      <c r="I5" s="128">
        <v>684500</v>
      </c>
      <c r="J5" s="95"/>
      <c r="L5" s="86" t="str">
        <f t="shared" si="3"/>
        <v>66</v>
      </c>
      <c r="M5" s="86" t="str">
        <f t="shared" si="4"/>
        <v>661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43</v>
      </c>
      <c r="D6" s="83" t="str">
        <f t="shared" si="1"/>
        <v>Ostali prihodi za posebne namjene</v>
      </c>
      <c r="E6" s="95">
        <v>65264</v>
      </c>
      <c r="F6" s="134" t="str">
        <f t="shared" si="2"/>
        <v>Sufinanciranje cijene usluge, participacije i slično</v>
      </c>
      <c r="G6" s="128">
        <v>227000</v>
      </c>
      <c r="H6" s="128">
        <v>227200</v>
      </c>
      <c r="I6" s="128">
        <v>227500</v>
      </c>
      <c r="J6" s="95"/>
      <c r="L6" s="86" t="str">
        <f t="shared" si="3"/>
        <v>65</v>
      </c>
      <c r="M6" s="86" t="str">
        <f t="shared" si="4"/>
        <v>652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43</v>
      </c>
      <c r="D7" s="83" t="str">
        <f t="shared" si="1"/>
        <v>Ostali prihodi za posebne namjene</v>
      </c>
      <c r="E7" s="95">
        <v>65268</v>
      </c>
      <c r="F7" s="134" t="str">
        <f t="shared" si="2"/>
        <v xml:space="preserve">Ostali prihodi za posebne namjene </v>
      </c>
      <c r="G7" s="128">
        <v>6700</v>
      </c>
      <c r="H7" s="128">
        <v>6750</v>
      </c>
      <c r="I7" s="128">
        <v>6800</v>
      </c>
      <c r="J7" s="95"/>
      <c r="L7" s="86" t="str">
        <f t="shared" si="3"/>
        <v>65</v>
      </c>
      <c r="M7" s="86" t="str">
        <f t="shared" si="4"/>
        <v>652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71</v>
      </c>
      <c r="D8" s="83" t="str">
        <f t="shared" si="1"/>
        <v>Prihodi od prodaje ili zamjene nefinancijske imovine i naknade s naslova osiguranja</v>
      </c>
      <c r="E8" s="95">
        <v>721110071</v>
      </c>
      <c r="F8" s="134" t="str">
        <f t="shared" si="2"/>
        <v>Stambeni objekti za zaposlene izvor 71</v>
      </c>
      <c r="G8" s="128">
        <v>7300</v>
      </c>
      <c r="H8" s="128">
        <v>600</v>
      </c>
      <c r="I8" s="128">
        <v>600</v>
      </c>
      <c r="J8" s="95"/>
      <c r="L8" s="86" t="str">
        <f t="shared" si="3"/>
        <v>72</v>
      </c>
      <c r="M8" s="86" t="str">
        <f t="shared" si="4"/>
        <v>721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52</v>
      </c>
      <c r="D9" s="83" t="str">
        <f t="shared" si="1"/>
        <v xml:space="preserve">Ostale pomoći i darovnice </v>
      </c>
      <c r="E9" s="95">
        <v>6391</v>
      </c>
      <c r="F9" s="134" t="str">
        <f t="shared" si="2"/>
        <v>Tekući prijenosi između proračunskih korisnika istog proračuna</v>
      </c>
      <c r="G9" s="128">
        <v>62414</v>
      </c>
      <c r="H9" s="128">
        <v>44934</v>
      </c>
      <c r="I9" s="128">
        <v>21198</v>
      </c>
      <c r="J9" s="95" t="s">
        <v>5281</v>
      </c>
      <c r="L9" s="86" t="str">
        <f t="shared" si="3"/>
        <v>63</v>
      </c>
      <c r="M9" s="86" t="str">
        <f t="shared" si="4"/>
        <v>639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52</v>
      </c>
      <c r="D10" s="83" t="str">
        <f t="shared" si="1"/>
        <v xml:space="preserve">Ostale pomoći i darovnice </v>
      </c>
      <c r="E10" s="95">
        <v>6391</v>
      </c>
      <c r="F10" s="134" t="str">
        <f t="shared" si="2"/>
        <v>Tekući prijenosi između proračunskih korisnika istog proračuna</v>
      </c>
      <c r="G10" s="128">
        <v>37318</v>
      </c>
      <c r="H10" s="128">
        <v>26283</v>
      </c>
      <c r="I10" s="128">
        <v>28961</v>
      </c>
      <c r="J10" s="95" t="s">
        <v>5281</v>
      </c>
      <c r="L10" s="86" t="str">
        <f t="shared" si="3"/>
        <v>63</v>
      </c>
      <c r="M10" s="86" t="str">
        <f t="shared" si="4"/>
        <v>639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52</v>
      </c>
      <c r="D11" s="83" t="str">
        <f t="shared" si="1"/>
        <v xml:space="preserve">Ostale pomoći i darovnice </v>
      </c>
      <c r="E11" s="95">
        <v>6393</v>
      </c>
      <c r="F11" s="134" t="str">
        <f t="shared" si="2"/>
        <v>Tekući prijenosi između proračunskih korisnika istog proračuna temeljem prijenosa EU sredstava</v>
      </c>
      <c r="G11" s="352">
        <v>46979</v>
      </c>
      <c r="H11" s="128">
        <v>0</v>
      </c>
      <c r="I11" s="128">
        <v>0</v>
      </c>
      <c r="J11" s="95" t="s">
        <v>5282</v>
      </c>
      <c r="L11" s="86" t="str">
        <f t="shared" si="3"/>
        <v>63</v>
      </c>
      <c r="M11" s="86" t="str">
        <f t="shared" si="4"/>
        <v>639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/>
      </c>
      <c r="B12" s="84" t="str">
        <f>IF(E12="","",VLOOKUP('OPĆI DIO'!$C$3,'OPĆI DIO'!$L$6:$U$138,9,FALSE))</f>
        <v/>
      </c>
      <c r="C12" s="130" t="str">
        <f t="shared" si="0"/>
        <v/>
      </c>
      <c r="D12" s="83" t="str">
        <f t="shared" si="1"/>
        <v/>
      </c>
      <c r="E12" s="95"/>
      <c r="F12" s="134" t="str">
        <f t="shared" si="2"/>
        <v/>
      </c>
      <c r="G12" s="128"/>
      <c r="H12" s="128"/>
      <c r="I12" s="128"/>
      <c r="J12" s="95"/>
      <c r="L12" s="86" t="str">
        <f t="shared" si="3"/>
        <v/>
      </c>
      <c r="M12" s="86" t="str">
        <f t="shared" si="4"/>
        <v/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/>
      </c>
      <c r="B13" s="84" t="str">
        <f>IF(E13="","",VLOOKUP('OPĆI DIO'!$C$3,'OPĆI DIO'!$L$6:$U$138,9,FALSE))</f>
        <v/>
      </c>
      <c r="C13" s="130" t="str">
        <f t="shared" si="0"/>
        <v/>
      </c>
      <c r="D13" s="83" t="str">
        <f t="shared" si="1"/>
        <v/>
      </c>
      <c r="E13" s="95"/>
      <c r="F13" s="134" t="str">
        <f t="shared" si="2"/>
        <v/>
      </c>
      <c r="G13" s="128"/>
      <c r="H13" s="128"/>
      <c r="I13" s="128"/>
      <c r="J13" s="95"/>
      <c r="L13" s="86" t="str">
        <f t="shared" si="3"/>
        <v/>
      </c>
      <c r="M13" s="86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/>
      </c>
      <c r="B15" s="84" t="str">
        <f>IF(E15="","",VLOOKUP('OPĆI DIO'!$C$3,'OPĆI DIO'!$L$6:$U$138,9,FALSE))</f>
        <v/>
      </c>
      <c r="C15" s="130" t="str">
        <f t="shared" si="0"/>
        <v/>
      </c>
      <c r="D15" s="83" t="str">
        <f t="shared" si="1"/>
        <v/>
      </c>
      <c r="E15" s="95"/>
      <c r="F15" s="134" t="str">
        <f t="shared" si="2"/>
        <v/>
      </c>
      <c r="G15" s="128"/>
      <c r="H15" s="128"/>
      <c r="I15" s="128"/>
      <c r="J15" s="95"/>
      <c r="L15" s="86" t="str">
        <f t="shared" si="3"/>
        <v/>
      </c>
      <c r="M15" s="86" t="str">
        <f t="shared" si="4"/>
        <v/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46979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tabSelected="1" topLeftCell="E1" zoomScale="90" zoomScaleNormal="90" workbookViewId="0">
      <pane ySplit="2" topLeftCell="A3" activePane="bottomLeft" state="frozen"/>
      <selection pane="bottomLeft" activeCell="L89" sqref="L87:L89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7" t="s">
        <v>5272</v>
      </c>
      <c r="B1" s="367"/>
      <c r="C1" s="367"/>
      <c r="D1" s="367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61</v>
      </c>
      <c r="H3" s="91" t="str">
        <f>IFERROR(VLOOKUP(G3,$AB$6:$AC$327,2,FALSE),"")</f>
        <v>REDOVNA DJELATNOST SVEUČILIŠTA U OSIJEKU</v>
      </c>
      <c r="I3" s="91" t="str">
        <f>IFERROR(VLOOKUP(G3,$AB$6:$AF$327,3,FALSE),"")</f>
        <v>0942</v>
      </c>
      <c r="J3" s="128">
        <v>5722987</v>
      </c>
      <c r="K3" s="128">
        <v>5748587</v>
      </c>
      <c r="L3" s="128">
        <v>5773587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3114</v>
      </c>
      <c r="F4" s="91" t="str">
        <f t="shared" ref="F4:F67" si="2">IFERROR(VLOOKUP(E4,$V$5:$X$129,2,FALSE),"")</f>
        <v>Plaće za posebne uvjete rada</v>
      </c>
      <c r="G4" s="129" t="s">
        <v>61</v>
      </c>
      <c r="H4" s="91" t="str">
        <f t="shared" ref="H4:H67" si="3">IFERROR(VLOOKUP(G4,$AB$6:$AC$327,2,FALSE),"")</f>
        <v>REDOVNA DJELATNOST SVEUČILIŠTA U OSIJEKU</v>
      </c>
      <c r="I4" s="91" t="str">
        <f t="shared" ref="I4:I67" si="4">IFERROR(VLOOKUP(G4,$AB$6:$AF$327,3,FALSE),"")</f>
        <v>0942</v>
      </c>
      <c r="J4" s="128">
        <v>2000</v>
      </c>
      <c r="K4" s="128">
        <v>2000</v>
      </c>
      <c r="L4" s="128">
        <v>2000</v>
      </c>
      <c r="M4" s="95"/>
      <c r="O4" s="86" t="str">
        <f t="shared" ref="O4:O67" si="5">LEFT(E4,3)</f>
        <v>311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3121</v>
      </c>
      <c r="F5" s="91" t="str">
        <f t="shared" si="2"/>
        <v>Ostali rashodi za zaposlene</v>
      </c>
      <c r="G5" s="129" t="s">
        <v>61</v>
      </c>
      <c r="H5" s="91" t="str">
        <f t="shared" si="3"/>
        <v>REDOVNA DJELATNOST SVEUČILIŠTA U OSIJEKU</v>
      </c>
      <c r="I5" s="91" t="str">
        <f t="shared" si="4"/>
        <v>0942</v>
      </c>
      <c r="J5" s="128">
        <v>150000</v>
      </c>
      <c r="K5" s="128">
        <v>150000</v>
      </c>
      <c r="L5" s="128">
        <v>150000</v>
      </c>
      <c r="M5" s="95"/>
      <c r="O5" s="86" t="str">
        <f t="shared" si="5"/>
        <v>312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3132</v>
      </c>
      <c r="F6" s="91" t="str">
        <f t="shared" si="2"/>
        <v>Doprinosi za obvezno zdravstveno osiguranje</v>
      </c>
      <c r="G6" s="129" t="s">
        <v>61</v>
      </c>
      <c r="H6" s="91" t="str">
        <f t="shared" si="3"/>
        <v>REDOVNA DJELATNOST SVEUČILIŠTA U OSIJEKU</v>
      </c>
      <c r="I6" s="91" t="str">
        <f t="shared" si="4"/>
        <v>0942</v>
      </c>
      <c r="J6" s="128">
        <v>940071</v>
      </c>
      <c r="K6" s="128">
        <v>946856</v>
      </c>
      <c r="L6" s="128">
        <v>954393</v>
      </c>
      <c r="M6" s="95"/>
      <c r="O6" s="86" t="str">
        <f t="shared" si="5"/>
        <v>313</v>
      </c>
      <c r="P6" s="86" t="str">
        <f t="shared" si="6"/>
        <v>31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3212</v>
      </c>
      <c r="F7" s="91" t="str">
        <f t="shared" si="2"/>
        <v>Naknade za prijevoz, za rad na terenu i odvojeni život</v>
      </c>
      <c r="G7" s="129" t="s">
        <v>61</v>
      </c>
      <c r="H7" s="91" t="str">
        <f t="shared" si="3"/>
        <v>REDOVNA DJELATNOST SVEUČILIŠTA U OSIJEKU</v>
      </c>
      <c r="I7" s="91" t="str">
        <f t="shared" si="4"/>
        <v>0942</v>
      </c>
      <c r="J7" s="128">
        <v>70946</v>
      </c>
      <c r="K7" s="128">
        <v>71351</v>
      </c>
      <c r="L7" s="128">
        <v>71758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3236</v>
      </c>
      <c r="F8" s="91" t="str">
        <f t="shared" si="2"/>
        <v>Zdravstvene i veterinarske usluge</v>
      </c>
      <c r="G8" s="129" t="s">
        <v>61</v>
      </c>
      <c r="H8" s="91" t="str">
        <f t="shared" si="3"/>
        <v>REDOVNA DJELATNOST SVEUČILIŠTA U OSIJEKU</v>
      </c>
      <c r="I8" s="91" t="str">
        <f t="shared" si="4"/>
        <v>0942</v>
      </c>
      <c r="J8" s="128">
        <v>10990</v>
      </c>
      <c r="K8" s="128">
        <v>10990</v>
      </c>
      <c r="L8" s="128">
        <v>10990</v>
      </c>
      <c r="M8" s="95"/>
      <c r="O8" s="86" t="str">
        <f t="shared" si="5"/>
        <v>323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3295</v>
      </c>
      <c r="F9" s="91" t="str">
        <f t="shared" si="2"/>
        <v>Pristojbe i naknade</v>
      </c>
      <c r="G9" s="129" t="s">
        <v>61</v>
      </c>
      <c r="H9" s="91" t="str">
        <f t="shared" si="3"/>
        <v>REDOVNA DJELATNOST SVEUČILIŠTA U OSIJEKU</v>
      </c>
      <c r="I9" s="91" t="str">
        <f t="shared" si="4"/>
        <v>0942</v>
      </c>
      <c r="J9" s="128">
        <v>3368</v>
      </c>
      <c r="K9" s="128">
        <v>3368</v>
      </c>
      <c r="L9" s="128">
        <v>3368</v>
      </c>
      <c r="M9" s="95"/>
      <c r="O9" s="86" t="str">
        <f t="shared" si="5"/>
        <v>329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3237</v>
      </c>
      <c r="F10" s="91" t="str">
        <f t="shared" si="2"/>
        <v>Intelektualne i osobne usluge</v>
      </c>
      <c r="G10" s="129" t="s">
        <v>675</v>
      </c>
      <c r="H10" s="91" t="str">
        <f t="shared" si="3"/>
        <v>PROGRAMI VJEŽBAONICA VISOKIH UČILIŠTA</v>
      </c>
      <c r="I10" s="91" t="str">
        <f t="shared" si="4"/>
        <v>0942</v>
      </c>
      <c r="J10" s="128">
        <v>8366</v>
      </c>
      <c r="K10" s="128">
        <v>8366</v>
      </c>
      <c r="L10" s="128">
        <v>8366</v>
      </c>
      <c r="M10" s="95"/>
      <c r="O10" s="86" t="str">
        <f t="shared" si="5"/>
        <v>323</v>
      </c>
      <c r="P10" s="86" t="str">
        <f t="shared" si="6"/>
        <v>32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3111</v>
      </c>
      <c r="F11" s="91" t="str">
        <f t="shared" si="2"/>
        <v>Plaće za redovan rad</v>
      </c>
      <c r="G11" s="353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1904</v>
      </c>
      <c r="K11" s="352">
        <v>1904</v>
      </c>
      <c r="L11" s="352">
        <v>1904</v>
      </c>
      <c r="M11" s="95"/>
      <c r="O11" s="86" t="str">
        <f t="shared" si="5"/>
        <v>311</v>
      </c>
      <c r="P11" s="86" t="str">
        <f t="shared" si="6"/>
        <v>31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3121</v>
      </c>
      <c r="F12" s="91" t="str">
        <f t="shared" si="2"/>
        <v>Ostali rashodi za zaposlene</v>
      </c>
      <c r="G12" s="353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23877</v>
      </c>
      <c r="K12" s="352">
        <v>23877</v>
      </c>
      <c r="L12" s="352">
        <v>23877</v>
      </c>
      <c r="M12" s="95"/>
      <c r="O12" s="86" t="str">
        <f t="shared" si="5"/>
        <v>312</v>
      </c>
      <c r="P12" s="86" t="str">
        <f t="shared" si="6"/>
        <v>31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3132</v>
      </c>
      <c r="F13" s="91" t="str">
        <f t="shared" si="2"/>
        <v>Doprinosi za obvezno zdravstveno osiguranje</v>
      </c>
      <c r="G13" s="353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314</v>
      </c>
      <c r="K13" s="352">
        <v>314</v>
      </c>
      <c r="L13" s="352">
        <v>314</v>
      </c>
      <c r="M13" s="95"/>
      <c r="O13" s="86" t="str">
        <f t="shared" si="5"/>
        <v>313</v>
      </c>
      <c r="P13" s="86" t="str">
        <f t="shared" si="6"/>
        <v>31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3211</v>
      </c>
      <c r="F14" s="91" t="str">
        <f t="shared" si="2"/>
        <v>Službena putovanja</v>
      </c>
      <c r="G14" s="353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36000</v>
      </c>
      <c r="K14" s="352">
        <v>36000</v>
      </c>
      <c r="L14" s="352">
        <v>36000</v>
      </c>
      <c r="M14" s="95"/>
      <c r="O14" s="86" t="str">
        <f t="shared" si="5"/>
        <v>321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3213</v>
      </c>
      <c r="F15" s="91" t="str">
        <f t="shared" si="2"/>
        <v>Stručno usavršavanje zaposlenika</v>
      </c>
      <c r="G15" s="353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17832</v>
      </c>
      <c r="K15" s="352">
        <v>17832</v>
      </c>
      <c r="L15" s="352">
        <v>17832</v>
      </c>
      <c r="M15" s="95"/>
      <c r="O15" s="86" t="str">
        <f t="shared" si="5"/>
        <v>321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3221</v>
      </c>
      <c r="F16" s="91" t="str">
        <f t="shared" si="2"/>
        <v>Uredski materijal i ostali materijalni rashodi</v>
      </c>
      <c r="G16" s="353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18540</v>
      </c>
      <c r="K16" s="352">
        <v>18540</v>
      </c>
      <c r="L16" s="352">
        <v>18540</v>
      </c>
      <c r="M16" s="95"/>
      <c r="O16" s="86" t="str">
        <f t="shared" si="5"/>
        <v>322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3223</v>
      </c>
      <c r="F17" s="91" t="str">
        <f t="shared" si="2"/>
        <v>Energija</v>
      </c>
      <c r="G17" s="353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85000</v>
      </c>
      <c r="K17" s="352">
        <v>85000</v>
      </c>
      <c r="L17" s="352">
        <v>85000</v>
      </c>
      <c r="M17" s="95"/>
      <c r="O17" s="86" t="str">
        <f t="shared" si="5"/>
        <v>322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3227</v>
      </c>
      <c r="F18" s="91" t="str">
        <f t="shared" si="2"/>
        <v>Službena, radna i zaštitna odjeća i obuća</v>
      </c>
      <c r="G18" s="353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777</v>
      </c>
      <c r="K18" s="352">
        <v>777</v>
      </c>
      <c r="L18" s="352">
        <v>777</v>
      </c>
      <c r="M18" s="95"/>
      <c r="O18" s="86" t="str">
        <f t="shared" si="5"/>
        <v>322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3231</v>
      </c>
      <c r="F19" s="91" t="str">
        <f t="shared" si="2"/>
        <v>Usluge telefona, pošte i prijevoza</v>
      </c>
      <c r="G19" s="353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36021</v>
      </c>
      <c r="K19" s="352">
        <v>36021</v>
      </c>
      <c r="L19" s="352">
        <v>36021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3232</v>
      </c>
      <c r="F20" s="91" t="str">
        <f t="shared" si="2"/>
        <v>Usluge tekućeg i investicijskog održavanja</v>
      </c>
      <c r="G20" s="353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11724</v>
      </c>
      <c r="K20" s="352">
        <v>11724</v>
      </c>
      <c r="L20" s="352">
        <v>11724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3233</v>
      </c>
      <c r="F21" s="91" t="str">
        <f t="shared" si="2"/>
        <v>Usluge promidžbe i informiranja</v>
      </c>
      <c r="G21" s="353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13000</v>
      </c>
      <c r="K21" s="352">
        <v>13000</v>
      </c>
      <c r="L21" s="352">
        <v>13000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3234</v>
      </c>
      <c r="F22" s="91" t="str">
        <f t="shared" si="2"/>
        <v>Komunalne usluge</v>
      </c>
      <c r="G22" s="353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17800</v>
      </c>
      <c r="K22" s="352">
        <v>17800</v>
      </c>
      <c r="L22" s="352">
        <v>17800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3235</v>
      </c>
      <c r="F23" s="91" t="str">
        <f t="shared" si="2"/>
        <v>Zakupnine i najamnine</v>
      </c>
      <c r="G23" s="353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9010</v>
      </c>
      <c r="K23" s="352">
        <v>9010</v>
      </c>
      <c r="L23" s="352">
        <v>9010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3236</v>
      </c>
      <c r="F24" s="91" t="str">
        <f t="shared" si="2"/>
        <v>Zdravstvene i veterinarske usluge</v>
      </c>
      <c r="G24" s="353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124</v>
      </c>
      <c r="K24" s="352">
        <v>124</v>
      </c>
      <c r="L24" s="352">
        <v>124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3237</v>
      </c>
      <c r="F25" s="91" t="str">
        <f t="shared" si="2"/>
        <v>Intelektualne i osobne usluge</v>
      </c>
      <c r="G25" s="353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65000</v>
      </c>
      <c r="K25" s="352">
        <v>65000</v>
      </c>
      <c r="L25" s="352">
        <v>65000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3238</v>
      </c>
      <c r="F26" s="91" t="str">
        <f t="shared" si="2"/>
        <v>Računalne usluge</v>
      </c>
      <c r="G26" s="353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15908</v>
      </c>
      <c r="K26" s="352">
        <v>15908</v>
      </c>
      <c r="L26" s="352">
        <v>15908</v>
      </c>
      <c r="M26" s="95"/>
      <c r="O26" s="86" t="str">
        <f t="shared" si="5"/>
        <v>323</v>
      </c>
      <c r="P26" s="86" t="str">
        <f t="shared" si="6"/>
        <v>32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3239</v>
      </c>
      <c r="F27" s="91" t="str">
        <f t="shared" si="2"/>
        <v>Ostale usluge</v>
      </c>
      <c r="G27" s="353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14827</v>
      </c>
      <c r="K27" s="352">
        <v>14827</v>
      </c>
      <c r="L27" s="352">
        <v>14827</v>
      </c>
      <c r="M27" s="95"/>
      <c r="O27" s="86" t="str">
        <f t="shared" si="5"/>
        <v>323</v>
      </c>
      <c r="P27" s="86" t="str">
        <f t="shared" si="6"/>
        <v>32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3241</v>
      </c>
      <c r="F28" s="91" t="str">
        <f t="shared" si="2"/>
        <v>Naknade troškova osobama izvan radnog odnosa</v>
      </c>
      <c r="G28" s="353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11431</v>
      </c>
      <c r="K28" s="352">
        <v>11431</v>
      </c>
      <c r="L28" s="352">
        <v>11431</v>
      </c>
      <c r="M28" s="95"/>
      <c r="O28" s="86" t="str">
        <f t="shared" si="5"/>
        <v>324</v>
      </c>
      <c r="P28" s="86" t="str">
        <f t="shared" si="6"/>
        <v>32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3292</v>
      </c>
      <c r="F29" s="91" t="str">
        <f t="shared" si="2"/>
        <v>Premije osiguranja</v>
      </c>
      <c r="G29" s="353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2319</v>
      </c>
      <c r="K29" s="352">
        <v>2319</v>
      </c>
      <c r="L29" s="352">
        <v>2319</v>
      </c>
      <c r="M29" s="95"/>
      <c r="O29" s="86" t="str">
        <f t="shared" si="5"/>
        <v>329</v>
      </c>
      <c r="P29" s="86" t="str">
        <f t="shared" si="6"/>
        <v>32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3293</v>
      </c>
      <c r="F30" s="91" t="str">
        <f t="shared" si="2"/>
        <v>Reprezentacija</v>
      </c>
      <c r="G30" s="353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8386</v>
      </c>
      <c r="K30" s="352">
        <v>8386</v>
      </c>
      <c r="L30" s="352">
        <v>8386</v>
      </c>
      <c r="M30" s="95"/>
      <c r="O30" s="86" t="str">
        <f t="shared" si="5"/>
        <v>329</v>
      </c>
      <c r="P30" s="86" t="str">
        <f t="shared" si="6"/>
        <v>32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3294</v>
      </c>
      <c r="F31" s="91" t="str">
        <f t="shared" si="2"/>
        <v>Članarine i norme</v>
      </c>
      <c r="G31" s="353" t="s">
        <v>673</v>
      </c>
      <c r="H31" s="91" t="str">
        <f t="shared" si="3"/>
        <v>PROGRAMSKO FINANCIRANJE JAVNIH VISOKIH UČILIŠTA</v>
      </c>
      <c r="I31" s="91" t="str">
        <f t="shared" si="4"/>
        <v>0942</v>
      </c>
      <c r="J31" s="128">
        <v>1489</v>
      </c>
      <c r="K31" s="352">
        <v>1489</v>
      </c>
      <c r="L31" s="352">
        <v>1489</v>
      </c>
      <c r="M31" s="95"/>
      <c r="O31" s="86" t="str">
        <f t="shared" si="5"/>
        <v>329</v>
      </c>
      <c r="P31" s="86" t="str">
        <f t="shared" si="6"/>
        <v>32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11</v>
      </c>
      <c r="D32" s="91" t="str">
        <f t="shared" si="1"/>
        <v>Opći prihodi i primici</v>
      </c>
      <c r="E32" s="96">
        <v>3295</v>
      </c>
      <c r="F32" s="91" t="str">
        <f t="shared" si="2"/>
        <v>Pristojbe i naknade</v>
      </c>
      <c r="G32" s="353" t="s">
        <v>673</v>
      </c>
      <c r="H32" s="91" t="str">
        <f t="shared" si="3"/>
        <v>PROGRAMSKO FINANCIRANJE JAVNIH VISOKIH UČILIŠTA</v>
      </c>
      <c r="I32" s="91" t="str">
        <f t="shared" si="4"/>
        <v>0942</v>
      </c>
      <c r="J32" s="128">
        <v>2862</v>
      </c>
      <c r="K32" s="352">
        <v>2862</v>
      </c>
      <c r="L32" s="352">
        <v>2862</v>
      </c>
      <c r="M32" s="95"/>
      <c r="O32" s="86" t="str">
        <f t="shared" si="5"/>
        <v>329</v>
      </c>
      <c r="P32" s="86" t="str">
        <f t="shared" si="6"/>
        <v>32</v>
      </c>
      <c r="Q32" s="86" t="str">
        <f t="shared" si="7"/>
        <v>11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11</v>
      </c>
      <c r="D33" s="91" t="str">
        <f t="shared" si="1"/>
        <v>Opći prihodi i primici</v>
      </c>
      <c r="E33" s="96">
        <v>3299</v>
      </c>
      <c r="F33" s="91" t="str">
        <f t="shared" si="2"/>
        <v>Ostali nespomenuti rashodi poslovanja</v>
      </c>
      <c r="G33" s="353" t="s">
        <v>673</v>
      </c>
      <c r="H33" s="91" t="str">
        <f t="shared" si="3"/>
        <v>PROGRAMSKO FINANCIRANJE JAVNIH VISOKIH UČILIŠTA</v>
      </c>
      <c r="I33" s="91" t="str">
        <f t="shared" si="4"/>
        <v>0942</v>
      </c>
      <c r="J33" s="128">
        <v>664</v>
      </c>
      <c r="K33" s="352">
        <v>664</v>
      </c>
      <c r="L33" s="352">
        <v>664</v>
      </c>
      <c r="M33" s="95"/>
      <c r="O33" s="86" t="str">
        <f t="shared" si="5"/>
        <v>329</v>
      </c>
      <c r="P33" s="86" t="str">
        <f t="shared" si="6"/>
        <v>32</v>
      </c>
      <c r="Q33" s="86" t="str">
        <f t="shared" si="7"/>
        <v>11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11</v>
      </c>
      <c r="D34" s="91" t="str">
        <f t="shared" si="1"/>
        <v>Opći prihodi i primici</v>
      </c>
      <c r="E34" s="96">
        <v>3431</v>
      </c>
      <c r="F34" s="91" t="str">
        <f t="shared" si="2"/>
        <v>Bankarske usluge i usluge platnog prometa</v>
      </c>
      <c r="G34" s="353" t="s">
        <v>673</v>
      </c>
      <c r="H34" s="91" t="str">
        <f t="shared" si="3"/>
        <v>PROGRAMSKO FINANCIRANJE JAVNIH VISOKIH UČILIŠTA</v>
      </c>
      <c r="I34" s="91" t="str">
        <f t="shared" si="4"/>
        <v>0942</v>
      </c>
      <c r="J34" s="128">
        <v>2758</v>
      </c>
      <c r="K34" s="352">
        <v>2758</v>
      </c>
      <c r="L34" s="352">
        <v>2758</v>
      </c>
      <c r="M34" s="95"/>
      <c r="O34" s="86" t="str">
        <f t="shared" si="5"/>
        <v>343</v>
      </c>
      <c r="P34" s="86" t="str">
        <f t="shared" si="6"/>
        <v>34</v>
      </c>
      <c r="Q34" s="86" t="str">
        <f t="shared" si="7"/>
        <v>11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11</v>
      </c>
      <c r="D35" s="91" t="str">
        <f t="shared" si="1"/>
        <v>Opći prihodi i primici</v>
      </c>
      <c r="E35" s="96">
        <v>3721</v>
      </c>
      <c r="F35" s="91" t="str">
        <f t="shared" si="2"/>
        <v>Naknade građanima i kućanstvima u novcu</v>
      </c>
      <c r="G35" s="353" t="s">
        <v>673</v>
      </c>
      <c r="H35" s="91" t="str">
        <f t="shared" si="3"/>
        <v>PROGRAMSKO FINANCIRANJE JAVNIH VISOKIH UČILIŠTA</v>
      </c>
      <c r="I35" s="91" t="str">
        <f t="shared" si="4"/>
        <v>0942</v>
      </c>
      <c r="J35" s="128">
        <v>438</v>
      </c>
      <c r="K35" s="352">
        <v>438</v>
      </c>
      <c r="L35" s="352">
        <v>438</v>
      </c>
      <c r="M35" s="95"/>
      <c r="O35" s="86" t="str">
        <f t="shared" si="5"/>
        <v>372</v>
      </c>
      <c r="P35" s="86" t="str">
        <f t="shared" si="6"/>
        <v>37</v>
      </c>
      <c r="Q35" s="86" t="str">
        <f t="shared" si="7"/>
        <v>11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11</v>
      </c>
      <c r="D36" s="91" t="str">
        <f t="shared" si="1"/>
        <v>Opći prihodi i primici</v>
      </c>
      <c r="E36" s="96">
        <v>4221</v>
      </c>
      <c r="F36" s="91" t="str">
        <f t="shared" si="2"/>
        <v>Uredska oprema i namještaj</v>
      </c>
      <c r="G36" s="353" t="s">
        <v>673</v>
      </c>
      <c r="H36" s="91" t="str">
        <f t="shared" si="3"/>
        <v>PROGRAMSKO FINANCIRANJE JAVNIH VISOKIH UČILIŠTA</v>
      </c>
      <c r="I36" s="91" t="str">
        <f t="shared" si="4"/>
        <v>0942</v>
      </c>
      <c r="J36" s="128">
        <v>16426</v>
      </c>
      <c r="K36" s="352">
        <v>16426</v>
      </c>
      <c r="L36" s="352">
        <v>16426</v>
      </c>
      <c r="M36" s="95"/>
      <c r="O36" s="86" t="str">
        <f t="shared" si="5"/>
        <v>422</v>
      </c>
      <c r="P36" s="86" t="str">
        <f t="shared" si="6"/>
        <v>42</v>
      </c>
      <c r="Q36" s="86" t="str">
        <f t="shared" si="7"/>
        <v>11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11</v>
      </c>
      <c r="D37" s="91" t="str">
        <f t="shared" si="1"/>
        <v>Opći prihodi i primici</v>
      </c>
      <c r="E37" s="96">
        <v>4223</v>
      </c>
      <c r="F37" s="91" t="str">
        <f t="shared" si="2"/>
        <v>Oprema za održavanje i zaštitu</v>
      </c>
      <c r="G37" s="353" t="s">
        <v>673</v>
      </c>
      <c r="H37" s="91" t="str">
        <f t="shared" si="3"/>
        <v>PROGRAMSKO FINANCIRANJE JAVNIH VISOKIH UČILIŠTA</v>
      </c>
      <c r="I37" s="91" t="str">
        <f t="shared" si="4"/>
        <v>0942</v>
      </c>
      <c r="J37" s="128">
        <v>3253</v>
      </c>
      <c r="K37" s="352">
        <v>3253</v>
      </c>
      <c r="L37" s="352">
        <v>3253</v>
      </c>
      <c r="M37" s="95"/>
      <c r="O37" s="86" t="str">
        <f t="shared" si="5"/>
        <v>422</v>
      </c>
      <c r="P37" s="86" t="str">
        <f t="shared" si="6"/>
        <v>42</v>
      </c>
      <c r="Q37" s="86" t="str">
        <f t="shared" si="7"/>
        <v>11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11</v>
      </c>
      <c r="D38" s="91" t="str">
        <f t="shared" si="1"/>
        <v>Opći prihodi i primici</v>
      </c>
      <c r="E38" s="96">
        <v>4241</v>
      </c>
      <c r="F38" s="91" t="str">
        <f t="shared" si="2"/>
        <v>Knjige</v>
      </c>
      <c r="G38" s="353" t="s">
        <v>673</v>
      </c>
      <c r="H38" s="91" t="str">
        <f t="shared" si="3"/>
        <v>PROGRAMSKO FINANCIRANJE JAVNIH VISOKIH UČILIŠTA</v>
      </c>
      <c r="I38" s="91" t="str">
        <f t="shared" si="4"/>
        <v>0942</v>
      </c>
      <c r="J38" s="128">
        <v>9203</v>
      </c>
      <c r="K38" s="352">
        <v>9203</v>
      </c>
      <c r="L38" s="352">
        <v>9203</v>
      </c>
      <c r="M38" s="95"/>
      <c r="O38" s="86" t="str">
        <f t="shared" si="5"/>
        <v>424</v>
      </c>
      <c r="P38" s="86" t="str">
        <f t="shared" si="6"/>
        <v>42</v>
      </c>
      <c r="Q38" s="86" t="str">
        <f t="shared" si="7"/>
        <v>11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351">
        <v>11</v>
      </c>
      <c r="D39" s="91" t="str">
        <f t="shared" si="1"/>
        <v>Opći prihodi i primici</v>
      </c>
      <c r="E39" s="351">
        <v>4511</v>
      </c>
      <c r="F39" s="91" t="str">
        <f t="shared" si="2"/>
        <v>Dodatna ulaganja na građevinskim objektima</v>
      </c>
      <c r="G39" s="353" t="s">
        <v>673</v>
      </c>
      <c r="H39" s="91" t="str">
        <f t="shared" si="3"/>
        <v>PROGRAMSKO FINANCIRANJE JAVNIH VISOKIH UČILIŠTA</v>
      </c>
      <c r="I39" s="91" t="str">
        <f t="shared" si="4"/>
        <v>0942</v>
      </c>
      <c r="J39" s="352">
        <v>32873</v>
      </c>
      <c r="K39" s="352">
        <v>32873</v>
      </c>
      <c r="L39" s="352">
        <v>32873</v>
      </c>
      <c r="M39" s="95"/>
      <c r="O39" s="86" t="str">
        <f t="shared" si="5"/>
        <v>451</v>
      </c>
      <c r="P39" s="86" t="str">
        <f t="shared" si="6"/>
        <v>45</v>
      </c>
      <c r="Q39" s="86" t="str">
        <f t="shared" si="7"/>
        <v>11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351">
        <v>31</v>
      </c>
      <c r="D40" s="91" t="str">
        <f t="shared" si="1"/>
        <v>Vlastiti prihodi</v>
      </c>
      <c r="E40" s="351">
        <v>3111</v>
      </c>
      <c r="F40" s="91" t="str">
        <f t="shared" si="2"/>
        <v>Plaće za redovan rad</v>
      </c>
      <c r="G40" s="353" t="s">
        <v>177</v>
      </c>
      <c r="H40" s="91" t="str">
        <f t="shared" si="3"/>
        <v>REDOVNA DJELATNOST SVEUČILIŠTA U OSIJEKU (IZ EVIDENCIJSKIH PRIHODA)</v>
      </c>
      <c r="I40" s="91" t="str">
        <f t="shared" si="4"/>
        <v>0942</v>
      </c>
      <c r="J40" s="352">
        <v>445000</v>
      </c>
      <c r="K40" s="352">
        <v>445000</v>
      </c>
      <c r="L40" s="352">
        <v>445000</v>
      </c>
      <c r="M40" s="95"/>
      <c r="O40" s="86" t="str">
        <f t="shared" si="5"/>
        <v>311</v>
      </c>
      <c r="P40" s="86" t="str">
        <f t="shared" si="6"/>
        <v>31</v>
      </c>
      <c r="Q40" s="86" t="str">
        <f t="shared" si="7"/>
        <v>31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351">
        <v>31</v>
      </c>
      <c r="D41" s="91" t="str">
        <f t="shared" si="1"/>
        <v>Vlastiti prihodi</v>
      </c>
      <c r="E41" s="351">
        <v>3121</v>
      </c>
      <c r="F41" s="91" t="str">
        <f t="shared" si="2"/>
        <v>Ostali rashodi za zaposlene</v>
      </c>
      <c r="G41" s="353" t="s">
        <v>177</v>
      </c>
      <c r="H41" s="91" t="str">
        <f t="shared" si="3"/>
        <v>REDOVNA DJELATNOST SVEUČILIŠTA U OSIJEKU (IZ EVIDENCIJSKIH PRIHODA)</v>
      </c>
      <c r="I41" s="91" t="str">
        <f t="shared" si="4"/>
        <v>0942</v>
      </c>
      <c r="J41" s="352">
        <v>126458</v>
      </c>
      <c r="K41" s="352">
        <v>127000</v>
      </c>
      <c r="L41" s="352">
        <v>127000</v>
      </c>
      <c r="M41" s="95"/>
      <c r="O41" s="86" t="str">
        <f t="shared" si="5"/>
        <v>312</v>
      </c>
      <c r="P41" s="86" t="str">
        <f t="shared" si="6"/>
        <v>31</v>
      </c>
      <c r="Q41" s="86" t="str">
        <f t="shared" si="7"/>
        <v>31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351">
        <v>31</v>
      </c>
      <c r="D42" s="91" t="str">
        <f t="shared" si="1"/>
        <v>Vlastiti prihodi</v>
      </c>
      <c r="E42" s="351">
        <v>3132</v>
      </c>
      <c r="F42" s="91" t="str">
        <f t="shared" si="2"/>
        <v>Doprinosi za obvezno zdravstveno osiguranje</v>
      </c>
      <c r="G42" s="353" t="s">
        <v>177</v>
      </c>
      <c r="H42" s="91" t="str">
        <f t="shared" si="3"/>
        <v>REDOVNA DJELATNOST SVEUČILIŠTA U OSIJEKU (IZ EVIDENCIJSKIH PRIHODA)</v>
      </c>
      <c r="I42" s="91" t="str">
        <f t="shared" si="4"/>
        <v>0942</v>
      </c>
      <c r="J42" s="352">
        <v>73452</v>
      </c>
      <c r="K42" s="352">
        <v>73425</v>
      </c>
      <c r="L42" s="352">
        <v>73425</v>
      </c>
      <c r="M42" s="95"/>
      <c r="O42" s="86" t="str">
        <f t="shared" si="5"/>
        <v>313</v>
      </c>
      <c r="P42" s="86" t="str">
        <f t="shared" si="6"/>
        <v>31</v>
      </c>
      <c r="Q42" s="86" t="str">
        <f t="shared" si="7"/>
        <v>31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351">
        <v>31</v>
      </c>
      <c r="D43" s="91" t="str">
        <f t="shared" si="1"/>
        <v>Vlastiti prihodi</v>
      </c>
      <c r="E43" s="351">
        <v>3221</v>
      </c>
      <c r="F43" s="91" t="str">
        <f t="shared" si="2"/>
        <v>Uredski materijal i ostali materijalni rashodi</v>
      </c>
      <c r="G43" s="353" t="s">
        <v>177</v>
      </c>
      <c r="H43" s="91" t="str">
        <f t="shared" si="3"/>
        <v>REDOVNA DJELATNOST SVEUČILIŠTA U OSIJEKU (IZ EVIDENCIJSKIH PRIHODA)</v>
      </c>
      <c r="I43" s="91" t="str">
        <f t="shared" si="4"/>
        <v>0942</v>
      </c>
      <c r="J43" s="352">
        <v>2070</v>
      </c>
      <c r="K43" s="352">
        <v>2100</v>
      </c>
      <c r="L43" s="352">
        <v>2100</v>
      </c>
      <c r="M43" s="95"/>
      <c r="O43" s="86" t="str">
        <f t="shared" si="5"/>
        <v>322</v>
      </c>
      <c r="P43" s="86" t="str">
        <f t="shared" si="6"/>
        <v>32</v>
      </c>
      <c r="Q43" s="86" t="str">
        <f t="shared" si="7"/>
        <v>31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351">
        <v>31</v>
      </c>
      <c r="D44" s="91" t="str">
        <f t="shared" si="1"/>
        <v>Vlastiti prihodi</v>
      </c>
      <c r="E44" s="351">
        <v>3233</v>
      </c>
      <c r="F44" s="91" t="str">
        <f t="shared" si="2"/>
        <v>Usluge promidžbe i informiranja</v>
      </c>
      <c r="G44" s="353" t="s">
        <v>177</v>
      </c>
      <c r="H44" s="91" t="str">
        <f t="shared" si="3"/>
        <v>REDOVNA DJELATNOST SVEUČILIŠTA U OSIJEKU (IZ EVIDENCIJSKIH PRIHODA)</v>
      </c>
      <c r="I44" s="91" t="str">
        <f t="shared" si="4"/>
        <v>0942</v>
      </c>
      <c r="J44" s="352">
        <v>3875</v>
      </c>
      <c r="K44" s="352">
        <v>3875</v>
      </c>
      <c r="L44" s="352">
        <v>3875</v>
      </c>
      <c r="M44" s="95"/>
      <c r="O44" s="86" t="str">
        <f t="shared" si="5"/>
        <v>323</v>
      </c>
      <c r="P44" s="86" t="str">
        <f t="shared" si="6"/>
        <v>32</v>
      </c>
      <c r="Q44" s="86" t="str">
        <f t="shared" si="7"/>
        <v>31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351">
        <v>31</v>
      </c>
      <c r="D45" s="91" t="str">
        <f t="shared" si="1"/>
        <v>Vlastiti prihodi</v>
      </c>
      <c r="E45" s="351">
        <v>3237</v>
      </c>
      <c r="F45" s="91" t="str">
        <f t="shared" si="2"/>
        <v>Intelektualne i osobne usluge</v>
      </c>
      <c r="G45" s="353" t="s">
        <v>177</v>
      </c>
      <c r="H45" s="91" t="str">
        <f t="shared" si="3"/>
        <v>REDOVNA DJELATNOST SVEUČILIŠTA U OSIJEKU (IZ EVIDENCIJSKIH PRIHODA)</v>
      </c>
      <c r="I45" s="91" t="str">
        <f t="shared" si="4"/>
        <v>0942</v>
      </c>
      <c r="J45" s="352">
        <v>20628</v>
      </c>
      <c r="K45" s="352">
        <v>20650</v>
      </c>
      <c r="L45" s="352">
        <v>20650</v>
      </c>
      <c r="M45" s="95"/>
      <c r="O45" s="86" t="str">
        <f t="shared" si="5"/>
        <v>323</v>
      </c>
      <c r="P45" s="86" t="str">
        <f t="shared" si="6"/>
        <v>32</v>
      </c>
      <c r="Q45" s="86" t="str">
        <f t="shared" si="7"/>
        <v>31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351">
        <v>31</v>
      </c>
      <c r="D46" s="91" t="str">
        <f t="shared" si="1"/>
        <v>Vlastiti prihodi</v>
      </c>
      <c r="E46" s="351">
        <v>3239</v>
      </c>
      <c r="F46" s="91" t="str">
        <f t="shared" si="2"/>
        <v>Ostale usluge</v>
      </c>
      <c r="G46" s="353" t="s">
        <v>177</v>
      </c>
      <c r="H46" s="91" t="str">
        <f t="shared" si="3"/>
        <v>REDOVNA DJELATNOST SVEUČILIŠTA U OSIJEKU (IZ EVIDENCIJSKIH PRIHODA)</v>
      </c>
      <c r="I46" s="91" t="str">
        <f t="shared" si="4"/>
        <v>0942</v>
      </c>
      <c r="J46" s="352">
        <v>1709</v>
      </c>
      <c r="K46" s="352">
        <v>1750</v>
      </c>
      <c r="L46" s="352">
        <v>1750</v>
      </c>
      <c r="M46" s="95"/>
      <c r="O46" s="86" t="str">
        <f t="shared" si="5"/>
        <v>323</v>
      </c>
      <c r="P46" s="86" t="str">
        <f t="shared" si="6"/>
        <v>32</v>
      </c>
      <c r="Q46" s="86" t="str">
        <f t="shared" si="7"/>
        <v>31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351">
        <v>31</v>
      </c>
      <c r="D47" s="91" t="str">
        <f t="shared" si="1"/>
        <v>Vlastiti prihodi</v>
      </c>
      <c r="E47" s="351">
        <v>3241</v>
      </c>
      <c r="F47" s="91" t="str">
        <f t="shared" si="2"/>
        <v>Naknade troškova osobama izvan radnog odnosa</v>
      </c>
      <c r="G47" s="353" t="s">
        <v>177</v>
      </c>
      <c r="H47" s="91" t="str">
        <f t="shared" si="3"/>
        <v>REDOVNA DJELATNOST SVEUČILIŠTA U OSIJEKU (IZ EVIDENCIJSKIH PRIHODA)</v>
      </c>
      <c r="I47" s="91" t="str">
        <f t="shared" si="4"/>
        <v>0942</v>
      </c>
      <c r="J47" s="352">
        <v>2113</v>
      </c>
      <c r="K47" s="352">
        <v>2150</v>
      </c>
      <c r="L47" s="352">
        <v>2150</v>
      </c>
      <c r="M47" s="95"/>
      <c r="O47" s="86" t="str">
        <f t="shared" si="5"/>
        <v>324</v>
      </c>
      <c r="P47" s="86" t="str">
        <f t="shared" si="6"/>
        <v>32</v>
      </c>
      <c r="Q47" s="86" t="str">
        <f t="shared" si="7"/>
        <v>31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351">
        <v>31</v>
      </c>
      <c r="D48" s="91" t="str">
        <f t="shared" si="1"/>
        <v>Vlastiti prihodi</v>
      </c>
      <c r="E48" s="351">
        <v>3293</v>
      </c>
      <c r="F48" s="91" t="str">
        <f t="shared" si="2"/>
        <v>Reprezentacija</v>
      </c>
      <c r="G48" s="353" t="s">
        <v>177</v>
      </c>
      <c r="H48" s="91" t="str">
        <f t="shared" si="3"/>
        <v>REDOVNA DJELATNOST SVEUČILIŠTA U OSIJEKU (IZ EVIDENCIJSKIH PRIHODA)</v>
      </c>
      <c r="I48" s="91" t="str">
        <f t="shared" si="4"/>
        <v>0942</v>
      </c>
      <c r="J48" s="352">
        <v>1319</v>
      </c>
      <c r="K48" s="352">
        <v>1350</v>
      </c>
      <c r="L48" s="352">
        <v>1350</v>
      </c>
      <c r="M48" s="95"/>
      <c r="O48" s="86" t="str">
        <f t="shared" si="5"/>
        <v>329</v>
      </c>
      <c r="P48" s="86" t="str">
        <f t="shared" si="6"/>
        <v>32</v>
      </c>
      <c r="Q48" s="86" t="str">
        <f t="shared" si="7"/>
        <v>31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351">
        <v>31</v>
      </c>
      <c r="D49" s="91" t="str">
        <f t="shared" si="1"/>
        <v>Vlastiti prihodi</v>
      </c>
      <c r="E49" s="351">
        <v>3811</v>
      </c>
      <c r="F49" s="91" t="str">
        <f t="shared" si="2"/>
        <v>Tekuće donacije u novcu</v>
      </c>
      <c r="G49" s="353" t="s">
        <v>177</v>
      </c>
      <c r="H49" s="91" t="str">
        <f t="shared" si="3"/>
        <v>REDOVNA DJELATNOST SVEUČILIŠTA U OSIJEKU (IZ EVIDENCIJSKIH PRIHODA)</v>
      </c>
      <c r="I49" s="91" t="str">
        <f t="shared" si="4"/>
        <v>0942</v>
      </c>
      <c r="J49" s="352">
        <v>4008</v>
      </c>
      <c r="K49" s="352">
        <v>4000</v>
      </c>
      <c r="L49" s="352">
        <v>4000</v>
      </c>
      <c r="M49" s="95"/>
      <c r="O49" s="86" t="str">
        <f t="shared" si="5"/>
        <v>381</v>
      </c>
      <c r="P49" s="86" t="str">
        <f t="shared" si="6"/>
        <v>38</v>
      </c>
      <c r="Q49" s="86" t="str">
        <f t="shared" si="7"/>
        <v>31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351">
        <v>31</v>
      </c>
      <c r="D50" s="91" t="str">
        <f t="shared" si="1"/>
        <v>Vlastiti prihodi</v>
      </c>
      <c r="E50" s="351">
        <v>4221</v>
      </c>
      <c r="F50" s="91" t="str">
        <f t="shared" si="2"/>
        <v>Uredska oprema i namještaj</v>
      </c>
      <c r="G50" s="353" t="s">
        <v>177</v>
      </c>
      <c r="H50" s="91" t="str">
        <f t="shared" si="3"/>
        <v>REDOVNA DJELATNOST SVEUČILIŠTA U OSIJEKU (IZ EVIDENCIJSKIH PRIHODA)</v>
      </c>
      <c r="I50" s="91" t="str">
        <f t="shared" si="4"/>
        <v>0942</v>
      </c>
      <c r="J50" s="352">
        <v>7960</v>
      </c>
      <c r="K50" s="352">
        <v>8000</v>
      </c>
      <c r="L50" s="352">
        <v>8000</v>
      </c>
      <c r="M50" s="95"/>
      <c r="O50" s="86" t="str">
        <f t="shared" si="5"/>
        <v>422</v>
      </c>
      <c r="P50" s="86" t="str">
        <f t="shared" si="6"/>
        <v>42</v>
      </c>
      <c r="Q50" s="86" t="str">
        <f t="shared" si="7"/>
        <v>31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351">
        <v>31</v>
      </c>
      <c r="D51" s="91" t="str">
        <f t="shared" si="1"/>
        <v>Vlastiti prihodi</v>
      </c>
      <c r="E51" s="351">
        <v>4223</v>
      </c>
      <c r="F51" s="91" t="str">
        <f t="shared" si="2"/>
        <v>Oprema za održavanje i zaštitu</v>
      </c>
      <c r="G51" s="353" t="s">
        <v>177</v>
      </c>
      <c r="H51" s="91" t="str">
        <f t="shared" si="3"/>
        <v>REDOVNA DJELATNOST SVEUČILIŠTA U OSIJEKU (IZ EVIDENCIJSKIH PRIHODA)</v>
      </c>
      <c r="I51" s="91" t="str">
        <f t="shared" si="4"/>
        <v>0942</v>
      </c>
      <c r="J51" s="352">
        <v>259</v>
      </c>
      <c r="K51" s="352">
        <v>300</v>
      </c>
      <c r="L51" s="352">
        <v>300</v>
      </c>
      <c r="M51" s="95"/>
      <c r="O51" s="86" t="str">
        <f t="shared" si="5"/>
        <v>422</v>
      </c>
      <c r="P51" s="86" t="str">
        <f t="shared" si="6"/>
        <v>42</v>
      </c>
      <c r="Q51" s="86" t="str">
        <f t="shared" si="7"/>
        <v>31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351">
        <v>31</v>
      </c>
      <c r="D52" s="91" t="str">
        <f t="shared" si="1"/>
        <v>Vlastiti prihodi</v>
      </c>
      <c r="E52" s="351">
        <v>4511</v>
      </c>
      <c r="F52" s="91" t="str">
        <f t="shared" si="2"/>
        <v>Dodatna ulaganja na građevinskim objektima</v>
      </c>
      <c r="G52" s="353" t="s">
        <v>177</v>
      </c>
      <c r="H52" s="91" t="str">
        <f t="shared" si="3"/>
        <v>REDOVNA DJELATNOST SVEUČILIŠTA U OSIJEKU (IZ EVIDENCIJSKIH PRIHODA)</v>
      </c>
      <c r="I52" s="91" t="str">
        <f t="shared" si="4"/>
        <v>0942</v>
      </c>
      <c r="J52" s="352">
        <v>411441</v>
      </c>
      <c r="K52" s="352">
        <v>0</v>
      </c>
      <c r="L52" s="352">
        <v>0</v>
      </c>
      <c r="M52" s="95"/>
      <c r="O52" s="86" t="str">
        <f t="shared" si="5"/>
        <v>451</v>
      </c>
      <c r="P52" s="86" t="str">
        <f t="shared" si="6"/>
        <v>45</v>
      </c>
      <c r="Q52" s="86" t="str">
        <f t="shared" si="7"/>
        <v>31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351">
        <v>43</v>
      </c>
      <c r="D53" s="91" t="str">
        <f t="shared" si="1"/>
        <v>Ostali prihodi za posebne namjene</v>
      </c>
      <c r="E53" s="351">
        <v>3111</v>
      </c>
      <c r="F53" s="91" t="str">
        <f t="shared" si="2"/>
        <v>Plaće za redovan rad</v>
      </c>
      <c r="G53" s="353" t="s">
        <v>177</v>
      </c>
      <c r="H53" s="91" t="str">
        <f t="shared" si="3"/>
        <v>REDOVNA DJELATNOST SVEUČILIŠTA U OSIJEKU (IZ EVIDENCIJSKIH PRIHODA)</v>
      </c>
      <c r="I53" s="91" t="str">
        <f t="shared" si="4"/>
        <v>0942</v>
      </c>
      <c r="J53" s="352">
        <v>78000</v>
      </c>
      <c r="K53" s="352">
        <v>78000</v>
      </c>
      <c r="L53" s="352">
        <v>78000</v>
      </c>
      <c r="M53" s="95"/>
      <c r="O53" s="86" t="str">
        <f t="shared" si="5"/>
        <v>311</v>
      </c>
      <c r="P53" s="86" t="str">
        <f t="shared" si="6"/>
        <v>31</v>
      </c>
      <c r="Q53" s="86" t="str">
        <f t="shared" si="7"/>
        <v>43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351">
        <v>43</v>
      </c>
      <c r="D54" s="91" t="str">
        <f t="shared" si="1"/>
        <v>Ostali prihodi za posebne namjene</v>
      </c>
      <c r="E54" s="351">
        <v>3121</v>
      </c>
      <c r="F54" s="91" t="str">
        <f t="shared" si="2"/>
        <v>Ostali rashodi za zaposlene</v>
      </c>
      <c r="G54" s="353" t="s">
        <v>177</v>
      </c>
      <c r="H54" s="91" t="str">
        <f t="shared" si="3"/>
        <v>REDOVNA DJELATNOST SVEUČILIŠTA U OSIJEKU (IZ EVIDENCIJSKIH PRIHODA)</v>
      </c>
      <c r="I54" s="91" t="str">
        <f t="shared" si="4"/>
        <v>0942</v>
      </c>
      <c r="J54" s="352">
        <v>7979</v>
      </c>
      <c r="K54" s="352">
        <v>8000</v>
      </c>
      <c r="L54" s="352">
        <v>8000</v>
      </c>
      <c r="M54" s="95"/>
      <c r="O54" s="86" t="str">
        <f t="shared" si="5"/>
        <v>312</v>
      </c>
      <c r="P54" s="86" t="str">
        <f t="shared" si="6"/>
        <v>31</v>
      </c>
      <c r="Q54" s="86" t="str">
        <f t="shared" si="7"/>
        <v>43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351">
        <v>43</v>
      </c>
      <c r="D55" s="91" t="str">
        <f t="shared" si="1"/>
        <v>Ostali prihodi za posebne namjene</v>
      </c>
      <c r="E55" s="351">
        <v>3132</v>
      </c>
      <c r="F55" s="91" t="str">
        <f t="shared" si="2"/>
        <v>Doprinosi za obvezno zdravstveno osiguranje</v>
      </c>
      <c r="G55" s="353" t="s">
        <v>177</v>
      </c>
      <c r="H55" s="91" t="str">
        <f t="shared" si="3"/>
        <v>REDOVNA DJELATNOST SVEUČILIŠTA U OSIJEKU (IZ EVIDENCIJSKIH PRIHODA)</v>
      </c>
      <c r="I55" s="91" t="str">
        <f t="shared" si="4"/>
        <v>0942</v>
      </c>
      <c r="J55" s="352">
        <v>12870</v>
      </c>
      <c r="K55" s="352">
        <v>12870</v>
      </c>
      <c r="L55" s="352">
        <v>12870</v>
      </c>
      <c r="M55" s="95"/>
      <c r="O55" s="86" t="str">
        <f t="shared" si="5"/>
        <v>313</v>
      </c>
      <c r="P55" s="86" t="str">
        <f t="shared" si="6"/>
        <v>31</v>
      </c>
      <c r="Q55" s="86" t="str">
        <f t="shared" si="7"/>
        <v>43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351">
        <v>43</v>
      </c>
      <c r="D56" s="91" t="str">
        <f t="shared" si="1"/>
        <v>Ostali prihodi za posebne namjene</v>
      </c>
      <c r="E56" s="351">
        <v>3221</v>
      </c>
      <c r="F56" s="91" t="str">
        <f t="shared" si="2"/>
        <v>Uredski materijal i ostali materijalni rashodi</v>
      </c>
      <c r="G56" s="353" t="s">
        <v>177</v>
      </c>
      <c r="H56" s="91" t="str">
        <f t="shared" si="3"/>
        <v>REDOVNA DJELATNOST SVEUČILIŠTA U OSIJEKU (IZ EVIDENCIJSKIH PRIHODA)</v>
      </c>
      <c r="I56" s="91" t="str">
        <f t="shared" si="4"/>
        <v>0942</v>
      </c>
      <c r="J56" s="352">
        <v>2212</v>
      </c>
      <c r="K56" s="352">
        <v>2220</v>
      </c>
      <c r="L56" s="352">
        <v>2220</v>
      </c>
      <c r="M56" s="95"/>
      <c r="O56" s="86" t="str">
        <f t="shared" si="5"/>
        <v>322</v>
      </c>
      <c r="P56" s="86" t="str">
        <f t="shared" si="6"/>
        <v>32</v>
      </c>
      <c r="Q56" s="86" t="str">
        <f t="shared" si="7"/>
        <v>43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351">
        <v>43</v>
      </c>
      <c r="D57" s="91" t="str">
        <f t="shared" si="1"/>
        <v>Ostali prihodi za posebne namjene</v>
      </c>
      <c r="E57" s="351">
        <v>3224</v>
      </c>
      <c r="F57" s="91" t="str">
        <f t="shared" si="2"/>
        <v>Materijal i dijelovi za tekuće i investicijsko održavanje</v>
      </c>
      <c r="G57" s="353" t="s">
        <v>177</v>
      </c>
      <c r="H57" s="91" t="str">
        <f t="shared" si="3"/>
        <v>REDOVNA DJELATNOST SVEUČILIŠTA U OSIJEKU (IZ EVIDENCIJSKIH PRIHODA)</v>
      </c>
      <c r="I57" s="91" t="str">
        <f t="shared" si="4"/>
        <v>0942</v>
      </c>
      <c r="J57" s="352">
        <v>3304</v>
      </c>
      <c r="K57" s="352">
        <v>3310</v>
      </c>
      <c r="L57" s="352">
        <v>3310</v>
      </c>
      <c r="M57" s="95"/>
      <c r="O57" s="86" t="str">
        <f t="shared" si="5"/>
        <v>322</v>
      </c>
      <c r="P57" s="86" t="str">
        <f t="shared" si="6"/>
        <v>32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351">
        <v>43</v>
      </c>
      <c r="D58" s="91" t="str">
        <f t="shared" si="1"/>
        <v>Ostali prihodi za posebne namjene</v>
      </c>
      <c r="E58" s="351">
        <v>3231</v>
      </c>
      <c r="F58" s="91" t="str">
        <f t="shared" si="2"/>
        <v>Usluge telefona, pošte i prijevoza</v>
      </c>
      <c r="G58" s="353" t="s">
        <v>177</v>
      </c>
      <c r="H58" s="91" t="str">
        <f t="shared" si="3"/>
        <v>REDOVNA DJELATNOST SVEUČILIŠTA U OSIJEKU (IZ EVIDENCIJSKIH PRIHODA)</v>
      </c>
      <c r="I58" s="91" t="str">
        <f t="shared" si="4"/>
        <v>0942</v>
      </c>
      <c r="J58" s="352">
        <v>4513</v>
      </c>
      <c r="K58" s="352">
        <v>4515</v>
      </c>
      <c r="L58" s="352">
        <v>4515</v>
      </c>
      <c r="M58" s="95"/>
      <c r="O58" s="86" t="str">
        <f t="shared" si="5"/>
        <v>323</v>
      </c>
      <c r="P58" s="86" t="str">
        <f t="shared" si="6"/>
        <v>32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351">
        <v>43</v>
      </c>
      <c r="D59" s="91" t="str">
        <f t="shared" si="1"/>
        <v>Ostali prihodi za posebne namjene</v>
      </c>
      <c r="E59" s="351">
        <v>3233</v>
      </c>
      <c r="F59" s="91" t="str">
        <f t="shared" si="2"/>
        <v>Usluge promidžbe i informiranja</v>
      </c>
      <c r="G59" s="353" t="s">
        <v>177</v>
      </c>
      <c r="H59" s="91" t="str">
        <f t="shared" si="3"/>
        <v>REDOVNA DJELATNOST SVEUČILIŠTA U OSIJEKU (IZ EVIDENCIJSKIH PRIHODA)</v>
      </c>
      <c r="I59" s="91" t="str">
        <f t="shared" si="4"/>
        <v>0942</v>
      </c>
      <c r="J59" s="352">
        <v>814</v>
      </c>
      <c r="K59" s="352">
        <v>815</v>
      </c>
      <c r="L59" s="352">
        <v>815</v>
      </c>
      <c r="M59" s="95"/>
      <c r="O59" s="86" t="str">
        <f t="shared" si="5"/>
        <v>323</v>
      </c>
      <c r="P59" s="86" t="str">
        <f t="shared" si="6"/>
        <v>32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351">
        <v>43</v>
      </c>
      <c r="D60" s="91" t="str">
        <f t="shared" si="1"/>
        <v>Ostali prihodi za posebne namjene</v>
      </c>
      <c r="E60" s="351">
        <v>3236</v>
      </c>
      <c r="F60" s="91" t="str">
        <f t="shared" si="2"/>
        <v>Zdravstvene i veterinarske usluge</v>
      </c>
      <c r="G60" s="353" t="s">
        <v>177</v>
      </c>
      <c r="H60" s="91" t="str">
        <f t="shared" si="3"/>
        <v>REDOVNA DJELATNOST SVEUČILIŠTA U OSIJEKU (IZ EVIDENCIJSKIH PRIHODA)</v>
      </c>
      <c r="I60" s="91" t="str">
        <f t="shared" si="4"/>
        <v>0942</v>
      </c>
      <c r="J60" s="352">
        <v>9290</v>
      </c>
      <c r="K60" s="352">
        <v>9290</v>
      </c>
      <c r="L60" s="352">
        <v>9290</v>
      </c>
      <c r="M60" s="95"/>
      <c r="O60" s="86" t="str">
        <f t="shared" si="5"/>
        <v>323</v>
      </c>
      <c r="P60" s="86" t="str">
        <f t="shared" si="6"/>
        <v>32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351">
        <v>43</v>
      </c>
      <c r="D61" s="91" t="str">
        <f t="shared" si="1"/>
        <v>Ostali prihodi za posebne namjene</v>
      </c>
      <c r="E61" s="351">
        <v>3237</v>
      </c>
      <c r="F61" s="91" t="str">
        <f t="shared" si="2"/>
        <v>Intelektualne i osobne usluge</v>
      </c>
      <c r="G61" s="353" t="s">
        <v>177</v>
      </c>
      <c r="H61" s="91" t="str">
        <f t="shared" si="3"/>
        <v>REDOVNA DJELATNOST SVEUČILIŠTA U OSIJEKU (IZ EVIDENCIJSKIH PRIHODA)</v>
      </c>
      <c r="I61" s="91" t="str">
        <f t="shared" si="4"/>
        <v>0942</v>
      </c>
      <c r="J61" s="352">
        <v>12208</v>
      </c>
      <c r="K61" s="352">
        <v>2210</v>
      </c>
      <c r="L61" s="352">
        <v>2210</v>
      </c>
      <c r="M61" s="95"/>
      <c r="O61" s="86" t="str">
        <f t="shared" si="5"/>
        <v>323</v>
      </c>
      <c r="P61" s="86" t="str">
        <f t="shared" si="6"/>
        <v>32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351">
        <v>43</v>
      </c>
      <c r="D62" s="91" t="str">
        <f t="shared" si="1"/>
        <v>Ostali prihodi za posebne namjene</v>
      </c>
      <c r="E62" s="351">
        <v>3238</v>
      </c>
      <c r="F62" s="91" t="str">
        <f t="shared" si="2"/>
        <v>Računalne usluge</v>
      </c>
      <c r="G62" s="353" t="s">
        <v>177</v>
      </c>
      <c r="H62" s="91" t="str">
        <f t="shared" si="3"/>
        <v>REDOVNA DJELATNOST SVEUČILIŠTA U OSIJEKU (IZ EVIDENCIJSKIH PRIHODA)</v>
      </c>
      <c r="I62" s="91" t="str">
        <f t="shared" si="4"/>
        <v>0942</v>
      </c>
      <c r="J62" s="352">
        <v>163</v>
      </c>
      <c r="K62" s="352">
        <v>163</v>
      </c>
      <c r="L62" s="352">
        <v>163</v>
      </c>
      <c r="M62" s="95"/>
      <c r="O62" s="86" t="str">
        <f t="shared" si="5"/>
        <v>323</v>
      </c>
      <c r="P62" s="86" t="str">
        <f t="shared" si="6"/>
        <v>32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351">
        <v>43</v>
      </c>
      <c r="D63" s="91" t="str">
        <f t="shared" si="1"/>
        <v>Ostali prihodi za posebne namjene</v>
      </c>
      <c r="E63" s="351">
        <v>3239</v>
      </c>
      <c r="F63" s="91" t="str">
        <f t="shared" si="2"/>
        <v>Ostale usluge</v>
      </c>
      <c r="G63" s="353" t="s">
        <v>177</v>
      </c>
      <c r="H63" s="91" t="str">
        <f t="shared" si="3"/>
        <v>REDOVNA DJELATNOST SVEUČILIŠTA U OSIJEKU (IZ EVIDENCIJSKIH PRIHODA)</v>
      </c>
      <c r="I63" s="91" t="str">
        <f t="shared" si="4"/>
        <v>0942</v>
      </c>
      <c r="J63" s="352">
        <v>6550</v>
      </c>
      <c r="K63" s="352">
        <v>6550</v>
      </c>
      <c r="L63" s="352">
        <v>6550</v>
      </c>
      <c r="M63" s="95"/>
      <c r="O63" s="86" t="str">
        <f t="shared" si="5"/>
        <v>323</v>
      </c>
      <c r="P63" s="86" t="str">
        <f t="shared" si="6"/>
        <v>32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351">
        <v>43</v>
      </c>
      <c r="D64" s="91" t="str">
        <f t="shared" si="1"/>
        <v>Ostali prihodi za posebne namjene</v>
      </c>
      <c r="E64" s="351">
        <v>3241</v>
      </c>
      <c r="F64" s="91" t="str">
        <f t="shared" si="2"/>
        <v>Naknade troškova osobama izvan radnog odnosa</v>
      </c>
      <c r="G64" s="353" t="s">
        <v>177</v>
      </c>
      <c r="H64" s="91" t="str">
        <f t="shared" si="3"/>
        <v>REDOVNA DJELATNOST SVEUČILIŠTA U OSIJEKU (IZ EVIDENCIJSKIH PRIHODA)</v>
      </c>
      <c r="I64" s="91" t="str">
        <f t="shared" si="4"/>
        <v>0942</v>
      </c>
      <c r="J64" s="352">
        <v>769</v>
      </c>
      <c r="K64" s="352">
        <v>770</v>
      </c>
      <c r="L64" s="352">
        <v>770</v>
      </c>
      <c r="M64" s="95"/>
      <c r="O64" s="86" t="str">
        <f t="shared" si="5"/>
        <v>324</v>
      </c>
      <c r="P64" s="86" t="str">
        <f t="shared" si="6"/>
        <v>32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351">
        <v>43</v>
      </c>
      <c r="D65" s="91" t="str">
        <f t="shared" si="1"/>
        <v>Ostali prihodi za posebne namjene</v>
      </c>
      <c r="E65" s="351">
        <v>3293</v>
      </c>
      <c r="F65" s="91" t="str">
        <f t="shared" si="2"/>
        <v>Reprezentacija</v>
      </c>
      <c r="G65" s="353" t="s">
        <v>177</v>
      </c>
      <c r="H65" s="91" t="str">
        <f t="shared" si="3"/>
        <v>REDOVNA DJELATNOST SVEUČILIŠTA U OSIJEKU (IZ EVIDENCIJSKIH PRIHODA)</v>
      </c>
      <c r="I65" s="91" t="str">
        <f t="shared" si="4"/>
        <v>0942</v>
      </c>
      <c r="J65" s="352">
        <v>1548</v>
      </c>
      <c r="K65" s="352">
        <v>1550</v>
      </c>
      <c r="L65" s="352">
        <v>1550</v>
      </c>
      <c r="M65" s="95"/>
      <c r="O65" s="86" t="str">
        <f t="shared" si="5"/>
        <v>329</v>
      </c>
      <c r="P65" s="86" t="str">
        <f t="shared" si="6"/>
        <v>32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351">
        <v>43</v>
      </c>
      <c r="D66" s="91" t="str">
        <f t="shared" si="1"/>
        <v>Ostali prihodi za posebne namjene</v>
      </c>
      <c r="E66" s="351">
        <v>3299</v>
      </c>
      <c r="F66" s="91" t="str">
        <f t="shared" si="2"/>
        <v>Ostali nespomenuti rashodi poslovanja</v>
      </c>
      <c r="G66" s="353" t="s">
        <v>177</v>
      </c>
      <c r="H66" s="91" t="str">
        <f t="shared" si="3"/>
        <v>REDOVNA DJELATNOST SVEUČILIŠTA U OSIJEKU (IZ EVIDENCIJSKIH PRIHODA)</v>
      </c>
      <c r="I66" s="91" t="str">
        <f t="shared" si="4"/>
        <v>0942</v>
      </c>
      <c r="J66" s="352">
        <v>11141</v>
      </c>
      <c r="K66" s="352">
        <v>11140</v>
      </c>
      <c r="L66" s="352">
        <v>11140</v>
      </c>
      <c r="M66" s="95"/>
      <c r="O66" s="86" t="str">
        <f t="shared" si="5"/>
        <v>329</v>
      </c>
      <c r="P66" s="86" t="str">
        <f t="shared" si="6"/>
        <v>32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351">
        <v>43</v>
      </c>
      <c r="D67" s="91" t="str">
        <f t="shared" ref="D67:D130" si="13">IFERROR(VLOOKUP(C67,$S$6:$T$24,2,FALSE),"")</f>
        <v>Ostali prihodi za posebne namjene</v>
      </c>
      <c r="E67" s="351">
        <v>3431</v>
      </c>
      <c r="F67" s="91" t="str">
        <f t="shared" si="2"/>
        <v>Bankarske usluge i usluge platnog prometa</v>
      </c>
      <c r="G67" s="353" t="s">
        <v>177</v>
      </c>
      <c r="H67" s="91" t="str">
        <f t="shared" si="3"/>
        <v>REDOVNA DJELATNOST SVEUČILIŠTA U OSIJEKU (IZ EVIDENCIJSKIH PRIHODA)</v>
      </c>
      <c r="I67" s="91" t="str">
        <f t="shared" si="4"/>
        <v>0942</v>
      </c>
      <c r="J67" s="352">
        <v>223</v>
      </c>
      <c r="K67" s="352">
        <v>225</v>
      </c>
      <c r="L67" s="352">
        <v>225</v>
      </c>
      <c r="M67" s="95"/>
      <c r="O67" s="86" t="str">
        <f t="shared" si="5"/>
        <v>343</v>
      </c>
      <c r="P67" s="86" t="str">
        <f t="shared" si="6"/>
        <v>34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351">
        <v>43</v>
      </c>
      <c r="D68" s="91" t="str">
        <f t="shared" si="13"/>
        <v>Ostali prihodi za posebne namjene</v>
      </c>
      <c r="E68" s="351">
        <v>3721</v>
      </c>
      <c r="F68" s="91" t="str">
        <f t="shared" ref="F68:F131" si="14">IFERROR(VLOOKUP(E68,$V$5:$X$129,2,FALSE),"")</f>
        <v>Naknade građanima i kućanstvima u novcu</v>
      </c>
      <c r="G68" s="353" t="s">
        <v>177</v>
      </c>
      <c r="H68" s="91" t="str">
        <f t="shared" ref="H68:H131" si="15">IFERROR(VLOOKUP(G68,$AB$6:$AC$327,2,FALSE),"")</f>
        <v>REDOVNA DJELATNOST SVEUČILIŠTA U OSIJEKU (IZ EVIDENCIJSKIH PRIHODA)</v>
      </c>
      <c r="I68" s="91" t="str">
        <f t="shared" ref="I68:I131" si="16">IFERROR(VLOOKUP(G68,$AB$6:$AF$327,3,FALSE),"")</f>
        <v>0942</v>
      </c>
      <c r="J68" s="352">
        <v>13767</v>
      </c>
      <c r="K68" s="352">
        <v>13770</v>
      </c>
      <c r="L68" s="352">
        <v>13770</v>
      </c>
      <c r="M68" s="95"/>
      <c r="O68" s="86" t="str">
        <f t="shared" ref="O68:O131" si="17">LEFT(E68,3)</f>
        <v>372</v>
      </c>
      <c r="P68" s="86" t="str">
        <f t="shared" ref="P68:P131" si="18">LEFT(E68,2)</f>
        <v>37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351">
        <v>43</v>
      </c>
      <c r="D69" s="91" t="str">
        <f t="shared" si="13"/>
        <v>Ostali prihodi za posebne namjene</v>
      </c>
      <c r="E69" s="351">
        <v>4511</v>
      </c>
      <c r="F69" s="91" t="str">
        <f t="shared" si="14"/>
        <v>Dodatna ulaganja na građevinskim objektima</v>
      </c>
      <c r="G69" s="353" t="s">
        <v>177</v>
      </c>
      <c r="H69" s="91" t="str">
        <f t="shared" si="15"/>
        <v>REDOVNA DJELATNOST SVEUČILIŠTA U OSIJEKU (IZ EVIDENCIJSKIH PRIHODA)</v>
      </c>
      <c r="I69" s="91" t="str">
        <f t="shared" si="16"/>
        <v>0942</v>
      </c>
      <c r="J69" s="352">
        <v>189794</v>
      </c>
      <c r="K69" s="352">
        <v>0</v>
      </c>
      <c r="L69" s="352">
        <v>0</v>
      </c>
      <c r="M69" s="95"/>
      <c r="O69" s="86" t="str">
        <f t="shared" si="17"/>
        <v>451</v>
      </c>
      <c r="P69" s="86" t="str">
        <f t="shared" si="18"/>
        <v>45</v>
      </c>
      <c r="Q69" s="86" t="str">
        <f t="shared" si="19"/>
        <v>43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351">
        <v>71</v>
      </c>
      <c r="D70" s="91" t="str">
        <f t="shared" si="13"/>
        <v>Prihodi od nefin. imovine i nadoknade štete s osnova osig.</v>
      </c>
      <c r="E70" s="351">
        <v>4221</v>
      </c>
      <c r="F70" s="91" t="str">
        <f t="shared" si="14"/>
        <v>Uredska oprema i namještaj</v>
      </c>
      <c r="G70" s="353" t="s">
        <v>177</v>
      </c>
      <c r="H70" s="91" t="str">
        <f t="shared" si="15"/>
        <v>REDOVNA DJELATNOST SVEUČILIŠTA U OSIJEKU (IZ EVIDENCIJSKIH PRIHODA)</v>
      </c>
      <c r="I70" s="91" t="str">
        <f t="shared" si="16"/>
        <v>0942</v>
      </c>
      <c r="J70" s="352">
        <v>7300</v>
      </c>
      <c r="K70" s="352">
        <v>600</v>
      </c>
      <c r="L70" s="352">
        <v>600</v>
      </c>
      <c r="M70" s="95"/>
      <c r="O70" s="86" t="str">
        <f t="shared" si="17"/>
        <v>422</v>
      </c>
      <c r="P70" s="86" t="str">
        <f t="shared" si="18"/>
        <v>42</v>
      </c>
      <c r="Q70" s="86" t="str">
        <f t="shared" si="19"/>
        <v>71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351">
        <v>52</v>
      </c>
      <c r="D71" s="91" t="str">
        <f t="shared" si="13"/>
        <v>Ostale pomoći</v>
      </c>
      <c r="E71" s="351">
        <v>3111</v>
      </c>
      <c r="F71" s="91" t="str">
        <f t="shared" si="14"/>
        <v>Plaće za redovan rad</v>
      </c>
      <c r="G71" s="353" t="s">
        <v>1796</v>
      </c>
      <c r="H71" s="91" t="str">
        <f t="shared" si="15"/>
        <v>PROGRAM DOKTORANADA I POSLIJEDOKTORANADA HRVATSKE ZAKLADE ZA ZNANOST</v>
      </c>
      <c r="I71" s="91" t="str">
        <f t="shared" si="16"/>
        <v>0150</v>
      </c>
      <c r="J71" s="352">
        <v>49815</v>
      </c>
      <c r="K71" s="352">
        <v>34810</v>
      </c>
      <c r="L71" s="352">
        <v>14436</v>
      </c>
      <c r="M71" s="95"/>
      <c r="O71" s="86" t="str">
        <f t="shared" si="17"/>
        <v>311</v>
      </c>
      <c r="P71" s="86" t="str">
        <f t="shared" si="18"/>
        <v>31</v>
      </c>
      <c r="Q71" s="86" t="str">
        <f t="shared" si="19"/>
        <v>52</v>
      </c>
      <c r="R71" s="86" t="str">
        <f t="shared" si="20"/>
        <v>15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351">
        <v>52</v>
      </c>
      <c r="D72" s="91" t="str">
        <f t="shared" si="13"/>
        <v>Ostale pomoći</v>
      </c>
      <c r="E72" s="351">
        <v>3121</v>
      </c>
      <c r="F72" s="91" t="str">
        <f t="shared" si="14"/>
        <v>Ostali rashodi za zaposlene</v>
      </c>
      <c r="G72" s="353" t="s">
        <v>1796</v>
      </c>
      <c r="H72" s="91" t="str">
        <f t="shared" si="15"/>
        <v>PROGRAM DOKTORANADA I POSLIJEDOKTORANADA HRVATSKE ZAKLADE ZA ZNANOST</v>
      </c>
      <c r="I72" s="91" t="str">
        <f t="shared" si="16"/>
        <v>0150</v>
      </c>
      <c r="J72" s="352">
        <v>1991</v>
      </c>
      <c r="K72" s="352">
        <v>1991</v>
      </c>
      <c r="L72" s="352">
        <v>1991</v>
      </c>
      <c r="M72" s="95"/>
      <c r="O72" s="86" t="str">
        <f t="shared" si="17"/>
        <v>312</v>
      </c>
      <c r="P72" s="86" t="str">
        <f t="shared" si="18"/>
        <v>31</v>
      </c>
      <c r="Q72" s="86" t="str">
        <f t="shared" si="19"/>
        <v>52</v>
      </c>
      <c r="R72" s="86" t="str">
        <f t="shared" si="20"/>
        <v>15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351">
        <v>52</v>
      </c>
      <c r="D73" s="91" t="str">
        <f t="shared" si="13"/>
        <v>Ostale pomoći</v>
      </c>
      <c r="E73" s="351">
        <v>3132</v>
      </c>
      <c r="F73" s="91" t="str">
        <f t="shared" si="14"/>
        <v>Doprinosi za obvezno zdravstveno osiguranje</v>
      </c>
      <c r="G73" s="353" t="s">
        <v>1796</v>
      </c>
      <c r="H73" s="91" t="str">
        <f t="shared" si="15"/>
        <v>PROGRAM DOKTORANADA I POSLIJEDOKTORANADA HRVATSKE ZAKLADE ZA ZNANOST</v>
      </c>
      <c r="I73" s="91" t="str">
        <f t="shared" si="16"/>
        <v>0150</v>
      </c>
      <c r="J73" s="352">
        <v>8219</v>
      </c>
      <c r="K73" s="352">
        <v>5744</v>
      </c>
      <c r="L73" s="352">
        <v>2382</v>
      </c>
      <c r="M73" s="95"/>
      <c r="O73" s="86" t="str">
        <f t="shared" si="17"/>
        <v>313</v>
      </c>
      <c r="P73" s="86" t="str">
        <f t="shared" si="18"/>
        <v>31</v>
      </c>
      <c r="Q73" s="86" t="str">
        <f t="shared" si="19"/>
        <v>52</v>
      </c>
      <c r="R73" s="86" t="str">
        <f t="shared" si="20"/>
        <v>15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351">
        <v>52</v>
      </c>
      <c r="D74" s="91" t="str">
        <f t="shared" si="13"/>
        <v>Ostale pomoći</v>
      </c>
      <c r="E74" s="351">
        <v>3212</v>
      </c>
      <c r="F74" s="91" t="str">
        <f t="shared" si="14"/>
        <v>Naknade za prijevoz, za rad na terenu i odvojeni život</v>
      </c>
      <c r="G74" s="353" t="s">
        <v>1796</v>
      </c>
      <c r="H74" s="91" t="str">
        <f t="shared" si="15"/>
        <v>PROGRAM DOKTORANADA I POSLIJEDOKTORANADA HRVATSKE ZAKLADE ZA ZNANOST</v>
      </c>
      <c r="I74" s="91" t="str">
        <f t="shared" si="16"/>
        <v>0150</v>
      </c>
      <c r="J74" s="352">
        <v>2389</v>
      </c>
      <c r="K74" s="352">
        <v>2389</v>
      </c>
      <c r="L74" s="352">
        <v>2389</v>
      </c>
      <c r="M74" s="95"/>
      <c r="O74" s="86" t="str">
        <f t="shared" si="17"/>
        <v>321</v>
      </c>
      <c r="P74" s="86" t="str">
        <f t="shared" si="18"/>
        <v>32</v>
      </c>
      <c r="Q74" s="86" t="str">
        <f t="shared" si="19"/>
        <v>52</v>
      </c>
      <c r="R74" s="86" t="str">
        <f t="shared" si="20"/>
        <v>15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351">
        <v>52</v>
      </c>
      <c r="D75" s="91" t="str">
        <f t="shared" si="13"/>
        <v>Ostale pomoći</v>
      </c>
      <c r="E75" s="351">
        <v>3211</v>
      </c>
      <c r="F75" s="91" t="str">
        <f t="shared" si="14"/>
        <v>Službena putovanja</v>
      </c>
      <c r="G75" s="353" t="s">
        <v>1872</v>
      </c>
      <c r="H75" s="91" t="str">
        <f t="shared" si="15"/>
        <v>PROJEKTNO FINANCIRANJE ZNANSTVENE DJELATNOSTI</v>
      </c>
      <c r="I75" s="91" t="str">
        <f t="shared" si="16"/>
        <v>0942</v>
      </c>
      <c r="J75" s="352">
        <v>19816</v>
      </c>
      <c r="K75" s="352">
        <v>14906</v>
      </c>
      <c r="L75" s="352">
        <v>18219</v>
      </c>
      <c r="M75" s="95"/>
      <c r="O75" s="86" t="str">
        <f t="shared" si="17"/>
        <v>321</v>
      </c>
      <c r="P75" s="86" t="str">
        <f t="shared" si="18"/>
        <v>32</v>
      </c>
      <c r="Q75" s="86" t="str">
        <f t="shared" si="19"/>
        <v>52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351">
        <v>52</v>
      </c>
      <c r="D76" s="91" t="str">
        <f t="shared" si="13"/>
        <v>Ostale pomoći</v>
      </c>
      <c r="E76" s="351">
        <v>3213</v>
      </c>
      <c r="F76" s="91" t="str">
        <f t="shared" si="14"/>
        <v>Stručno usavršavanje zaposlenika</v>
      </c>
      <c r="G76" s="353" t="s">
        <v>1872</v>
      </c>
      <c r="H76" s="91" t="str">
        <f t="shared" si="15"/>
        <v>PROJEKTNO FINANCIRANJE ZNANSTVENE DJELATNOSTI</v>
      </c>
      <c r="I76" s="91" t="str">
        <f t="shared" si="16"/>
        <v>0942</v>
      </c>
      <c r="J76" s="352">
        <v>2495</v>
      </c>
      <c r="K76" s="352">
        <v>462</v>
      </c>
      <c r="L76" s="352">
        <v>2017</v>
      </c>
      <c r="M76" s="95"/>
      <c r="O76" s="86" t="str">
        <f t="shared" si="17"/>
        <v>321</v>
      </c>
      <c r="P76" s="86" t="str">
        <f t="shared" si="18"/>
        <v>32</v>
      </c>
      <c r="Q76" s="86" t="str">
        <f t="shared" si="19"/>
        <v>52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351">
        <v>52</v>
      </c>
      <c r="D77" s="91" t="str">
        <f t="shared" si="13"/>
        <v>Ostale pomoći</v>
      </c>
      <c r="E77" s="351">
        <v>3221</v>
      </c>
      <c r="F77" s="91" t="str">
        <f t="shared" si="14"/>
        <v>Uredski materijal i ostali materijalni rashodi</v>
      </c>
      <c r="G77" s="353" t="s">
        <v>1872</v>
      </c>
      <c r="H77" s="91" t="str">
        <f t="shared" si="15"/>
        <v>PROJEKTNO FINANCIRANJE ZNANSTVENE DJELATNOSTI</v>
      </c>
      <c r="I77" s="91" t="str">
        <f t="shared" si="16"/>
        <v>0942</v>
      </c>
      <c r="J77" s="352">
        <v>53</v>
      </c>
      <c r="K77" s="352">
        <v>0</v>
      </c>
      <c r="L77" s="352">
        <v>53</v>
      </c>
      <c r="M77" s="95"/>
      <c r="O77" s="86" t="str">
        <f t="shared" si="17"/>
        <v>322</v>
      </c>
      <c r="P77" s="86" t="str">
        <f t="shared" si="18"/>
        <v>32</v>
      </c>
      <c r="Q77" s="86" t="str">
        <f t="shared" si="19"/>
        <v>52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351">
        <v>52</v>
      </c>
      <c r="D78" s="91" t="str">
        <f t="shared" si="13"/>
        <v>Ostale pomoći</v>
      </c>
      <c r="E78" s="351">
        <v>3235</v>
      </c>
      <c r="F78" s="91" t="str">
        <f t="shared" si="14"/>
        <v>Zakupnine i najamnine</v>
      </c>
      <c r="G78" s="353" t="s">
        <v>1872</v>
      </c>
      <c r="H78" s="91" t="str">
        <f t="shared" si="15"/>
        <v>PROJEKTNO FINANCIRANJE ZNANSTVENE DJELATNOSTI</v>
      </c>
      <c r="I78" s="91" t="str">
        <f t="shared" si="16"/>
        <v>0942</v>
      </c>
      <c r="J78" s="352">
        <v>572</v>
      </c>
      <c r="K78" s="352">
        <v>0</v>
      </c>
      <c r="L78" s="352">
        <v>572</v>
      </c>
      <c r="M78" s="95"/>
      <c r="O78" s="86" t="str">
        <f t="shared" si="17"/>
        <v>323</v>
      </c>
      <c r="P78" s="86" t="str">
        <f t="shared" si="18"/>
        <v>32</v>
      </c>
      <c r="Q78" s="86" t="str">
        <f t="shared" si="19"/>
        <v>52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351">
        <v>52</v>
      </c>
      <c r="D79" s="91" t="str">
        <f t="shared" si="13"/>
        <v>Ostale pomoći</v>
      </c>
      <c r="E79" s="351">
        <v>3237</v>
      </c>
      <c r="F79" s="91" t="str">
        <f t="shared" si="14"/>
        <v>Intelektualne i osobne usluge</v>
      </c>
      <c r="G79" s="353" t="s">
        <v>1872</v>
      </c>
      <c r="H79" s="91" t="str">
        <f t="shared" si="15"/>
        <v>PROJEKTNO FINANCIRANJE ZNANSTVENE DJELATNOSTI</v>
      </c>
      <c r="I79" s="91" t="str">
        <f t="shared" si="16"/>
        <v>0942</v>
      </c>
      <c r="J79" s="352">
        <v>1991</v>
      </c>
      <c r="K79" s="352">
        <v>1991</v>
      </c>
      <c r="L79" s="352">
        <v>0</v>
      </c>
      <c r="M79" s="95"/>
      <c r="O79" s="86" t="str">
        <f t="shared" si="17"/>
        <v>323</v>
      </c>
      <c r="P79" s="86" t="str">
        <f t="shared" si="18"/>
        <v>32</v>
      </c>
      <c r="Q79" s="86" t="str">
        <f t="shared" si="19"/>
        <v>52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351">
        <v>52</v>
      </c>
      <c r="D80" s="91" t="str">
        <f t="shared" si="13"/>
        <v>Ostale pomoći</v>
      </c>
      <c r="E80" s="351">
        <v>3238</v>
      </c>
      <c r="F80" s="91" t="str">
        <f t="shared" si="14"/>
        <v>Računalne usluge</v>
      </c>
      <c r="G80" s="353" t="s">
        <v>1872</v>
      </c>
      <c r="H80" s="91" t="str">
        <f t="shared" si="15"/>
        <v>PROJEKTNO FINANCIRANJE ZNANSTVENE DJELATNOSTI</v>
      </c>
      <c r="I80" s="91" t="str">
        <f t="shared" si="16"/>
        <v>0942</v>
      </c>
      <c r="J80" s="352">
        <v>438</v>
      </c>
      <c r="K80" s="352">
        <v>0</v>
      </c>
      <c r="L80" s="352">
        <v>438</v>
      </c>
      <c r="M80" s="95"/>
      <c r="O80" s="86" t="str">
        <f t="shared" si="17"/>
        <v>323</v>
      </c>
      <c r="P80" s="86" t="str">
        <f t="shared" si="18"/>
        <v>32</v>
      </c>
      <c r="Q80" s="86" t="str">
        <f t="shared" si="19"/>
        <v>52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351">
        <v>52</v>
      </c>
      <c r="D81" s="91" t="str">
        <f t="shared" si="13"/>
        <v>Ostale pomoći</v>
      </c>
      <c r="E81" s="351">
        <v>3239</v>
      </c>
      <c r="F81" s="91" t="str">
        <f t="shared" si="14"/>
        <v>Ostale usluge</v>
      </c>
      <c r="G81" s="353" t="s">
        <v>1872</v>
      </c>
      <c r="H81" s="91" t="str">
        <f t="shared" si="15"/>
        <v>PROJEKTNO FINANCIRANJE ZNANSTVENE DJELATNOSTI</v>
      </c>
      <c r="I81" s="91" t="str">
        <f t="shared" si="16"/>
        <v>0942</v>
      </c>
      <c r="J81" s="352">
        <v>1128</v>
      </c>
      <c r="K81" s="352">
        <v>2074</v>
      </c>
      <c r="L81" s="352">
        <v>2061</v>
      </c>
      <c r="M81" s="95"/>
      <c r="O81" s="86" t="str">
        <f t="shared" si="17"/>
        <v>323</v>
      </c>
      <c r="P81" s="86" t="str">
        <f t="shared" si="18"/>
        <v>32</v>
      </c>
      <c r="Q81" s="86" t="str">
        <f t="shared" si="19"/>
        <v>52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351">
        <v>52</v>
      </c>
      <c r="D82" s="91" t="str">
        <f t="shared" si="13"/>
        <v>Ostale pomoći</v>
      </c>
      <c r="E82" s="351">
        <v>3241</v>
      </c>
      <c r="F82" s="91" t="str">
        <f t="shared" si="14"/>
        <v>Naknade troškova osobama izvan radnog odnosa</v>
      </c>
      <c r="G82" s="353" t="s">
        <v>1872</v>
      </c>
      <c r="H82" s="91" t="str">
        <f t="shared" si="15"/>
        <v>PROJEKTNO FINANCIRANJE ZNANSTVENE DJELATNOSTI</v>
      </c>
      <c r="I82" s="91" t="str">
        <f t="shared" si="16"/>
        <v>0942</v>
      </c>
      <c r="J82" s="352">
        <v>4136</v>
      </c>
      <c r="K82" s="352">
        <v>2358</v>
      </c>
      <c r="L82" s="352">
        <v>2097</v>
      </c>
      <c r="M82" s="95"/>
      <c r="O82" s="86" t="str">
        <f t="shared" si="17"/>
        <v>324</v>
      </c>
      <c r="P82" s="86" t="str">
        <f t="shared" si="18"/>
        <v>32</v>
      </c>
      <c r="Q82" s="86" t="str">
        <f t="shared" si="19"/>
        <v>52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351">
        <v>52</v>
      </c>
      <c r="D83" s="91" t="str">
        <f t="shared" si="13"/>
        <v>Ostale pomoći</v>
      </c>
      <c r="E83" s="351">
        <v>3293</v>
      </c>
      <c r="F83" s="91" t="str">
        <f t="shared" si="14"/>
        <v>Reprezentacija</v>
      </c>
      <c r="G83" s="353" t="s">
        <v>1872</v>
      </c>
      <c r="H83" s="91" t="str">
        <f t="shared" si="15"/>
        <v>PROJEKTNO FINANCIRANJE ZNANSTVENE DJELATNOSTI</v>
      </c>
      <c r="I83" s="91" t="str">
        <f t="shared" si="16"/>
        <v>0942</v>
      </c>
      <c r="J83" s="352">
        <v>1221</v>
      </c>
      <c r="K83" s="352">
        <v>378</v>
      </c>
      <c r="L83" s="352">
        <v>1221</v>
      </c>
      <c r="M83" s="95"/>
      <c r="O83" s="86" t="str">
        <f t="shared" si="17"/>
        <v>329</v>
      </c>
      <c r="P83" s="86" t="str">
        <f t="shared" si="18"/>
        <v>32</v>
      </c>
      <c r="Q83" s="86" t="str">
        <f t="shared" si="19"/>
        <v>52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351">
        <v>52</v>
      </c>
      <c r="D84" s="91" t="str">
        <f t="shared" si="13"/>
        <v>Ostale pomoći</v>
      </c>
      <c r="E84" s="351">
        <v>4221</v>
      </c>
      <c r="F84" s="91" t="str">
        <f t="shared" si="14"/>
        <v>Uredska oprema i namještaj</v>
      </c>
      <c r="G84" s="353" t="s">
        <v>1872</v>
      </c>
      <c r="H84" s="91" t="str">
        <f t="shared" si="15"/>
        <v>PROJEKTNO FINANCIRANJE ZNANSTVENE DJELATNOSTI</v>
      </c>
      <c r="I84" s="91" t="str">
        <f t="shared" si="16"/>
        <v>0942</v>
      </c>
      <c r="J84" s="352">
        <v>0</v>
      </c>
      <c r="K84" s="352">
        <v>929</v>
      </c>
      <c r="L84" s="352">
        <v>0</v>
      </c>
      <c r="M84" s="95"/>
      <c r="O84" s="86" t="str">
        <f t="shared" si="17"/>
        <v>422</v>
      </c>
      <c r="P84" s="86" t="str">
        <f t="shared" si="18"/>
        <v>42</v>
      </c>
      <c r="Q84" s="86" t="str">
        <f t="shared" si="19"/>
        <v>52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351">
        <v>52</v>
      </c>
      <c r="D85" s="91" t="str">
        <f t="shared" si="13"/>
        <v>Ostale pomoći</v>
      </c>
      <c r="E85" s="351">
        <v>4222</v>
      </c>
      <c r="F85" s="91" t="str">
        <f t="shared" si="14"/>
        <v>Komunikacijska oprema</v>
      </c>
      <c r="G85" s="353" t="s">
        <v>1872</v>
      </c>
      <c r="H85" s="91" t="str">
        <f t="shared" si="15"/>
        <v>PROJEKTNO FINANCIRANJE ZNANSTVENE DJELATNOSTI</v>
      </c>
      <c r="I85" s="91" t="str">
        <f t="shared" si="16"/>
        <v>0942</v>
      </c>
      <c r="J85" s="352">
        <v>690</v>
      </c>
      <c r="K85" s="352">
        <v>0</v>
      </c>
      <c r="L85" s="352">
        <v>690</v>
      </c>
      <c r="M85" s="95"/>
      <c r="O85" s="86" t="str">
        <f t="shared" si="17"/>
        <v>422</v>
      </c>
      <c r="P85" s="86" t="str">
        <f t="shared" si="18"/>
        <v>42</v>
      </c>
      <c r="Q85" s="86" t="str">
        <f t="shared" si="19"/>
        <v>52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351">
        <v>52</v>
      </c>
      <c r="D86" s="91" t="str">
        <f t="shared" si="13"/>
        <v>Ostale pomoći</v>
      </c>
      <c r="E86" s="351">
        <v>4241</v>
      </c>
      <c r="F86" s="91" t="str">
        <f t="shared" si="14"/>
        <v>Knjige</v>
      </c>
      <c r="G86" s="353" t="s">
        <v>1872</v>
      </c>
      <c r="H86" s="91" t="str">
        <f t="shared" si="15"/>
        <v>PROJEKTNO FINANCIRANJE ZNANSTVENE DJELATNOSTI</v>
      </c>
      <c r="I86" s="91" t="str">
        <f t="shared" si="16"/>
        <v>0942</v>
      </c>
      <c r="J86" s="352">
        <v>4778</v>
      </c>
      <c r="K86" s="352">
        <v>3185</v>
      </c>
      <c r="L86" s="352">
        <v>1593</v>
      </c>
      <c r="M86" s="95"/>
      <c r="O86" s="86" t="str">
        <f t="shared" si="17"/>
        <v>424</v>
      </c>
      <c r="P86" s="86" t="str">
        <f t="shared" si="18"/>
        <v>42</v>
      </c>
      <c r="Q86" s="86" t="str">
        <f t="shared" si="19"/>
        <v>52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351">
        <v>11</v>
      </c>
      <c r="D87" s="91" t="str">
        <f t="shared" si="13"/>
        <v>Opći prihodi i primici</v>
      </c>
      <c r="E87" s="351">
        <v>3111</v>
      </c>
      <c r="F87" s="91" t="str">
        <f t="shared" si="14"/>
        <v>Plaće za redovan rad</v>
      </c>
      <c r="G87" s="353" t="s">
        <v>1878</v>
      </c>
      <c r="H87" s="91" t="str">
        <f t="shared" si="15"/>
        <v>PRAVOMOĆNE SUDSKE PRESUDE</v>
      </c>
      <c r="I87" s="91" t="str">
        <f t="shared" si="16"/>
        <v>0942</v>
      </c>
      <c r="J87" s="352">
        <v>8856</v>
      </c>
      <c r="K87" s="352">
        <v>8856</v>
      </c>
      <c r="L87" s="352">
        <v>8856</v>
      </c>
      <c r="M87" s="95"/>
      <c r="O87" s="86" t="str">
        <f t="shared" si="17"/>
        <v>311</v>
      </c>
      <c r="P87" s="86" t="str">
        <f t="shared" si="18"/>
        <v>31</v>
      </c>
      <c r="Q87" s="86" t="str">
        <f t="shared" si="19"/>
        <v>11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351">
        <v>11</v>
      </c>
      <c r="D88" s="91" t="str">
        <f t="shared" si="13"/>
        <v>Opći prihodi i primici</v>
      </c>
      <c r="E88" s="351">
        <v>3132</v>
      </c>
      <c r="F88" s="91" t="str">
        <f t="shared" si="14"/>
        <v>Doprinosi za obvezno zdravstveno osiguranje</v>
      </c>
      <c r="G88" s="353" t="s">
        <v>1878</v>
      </c>
      <c r="H88" s="91" t="str">
        <f t="shared" si="15"/>
        <v>PRAVOMOĆNE SUDSKE PRESUDE</v>
      </c>
      <c r="I88" s="91" t="str">
        <f t="shared" si="16"/>
        <v>0942</v>
      </c>
      <c r="J88" s="352">
        <v>1462</v>
      </c>
      <c r="K88" s="352">
        <v>1462</v>
      </c>
      <c r="L88" s="352">
        <v>1462</v>
      </c>
      <c r="M88" s="95"/>
      <c r="O88" s="86" t="str">
        <f t="shared" si="17"/>
        <v>313</v>
      </c>
      <c r="P88" s="86" t="str">
        <f t="shared" si="18"/>
        <v>31</v>
      </c>
      <c r="Q88" s="86" t="str">
        <f t="shared" si="19"/>
        <v>11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351">
        <v>11</v>
      </c>
      <c r="D89" s="91" t="str">
        <f t="shared" si="13"/>
        <v>Opći prihodi i primici</v>
      </c>
      <c r="E89" s="351">
        <v>3295</v>
      </c>
      <c r="F89" s="91" t="str">
        <f t="shared" si="14"/>
        <v>Pristojbe i naknade</v>
      </c>
      <c r="G89" s="353" t="s">
        <v>1878</v>
      </c>
      <c r="H89" s="91" t="str">
        <f t="shared" si="15"/>
        <v>PRAVOMOĆNE SUDSKE PRESUDE</v>
      </c>
      <c r="I89" s="91" t="str">
        <f t="shared" si="16"/>
        <v>0942</v>
      </c>
      <c r="J89" s="352">
        <v>600</v>
      </c>
      <c r="K89" s="352">
        <v>600</v>
      </c>
      <c r="L89" s="352">
        <v>600</v>
      </c>
      <c r="M89" s="95"/>
      <c r="O89" s="86" t="str">
        <f t="shared" si="17"/>
        <v>329</v>
      </c>
      <c r="P89" s="86" t="str">
        <f t="shared" si="18"/>
        <v>32</v>
      </c>
      <c r="Q89" s="86" t="str">
        <f t="shared" si="19"/>
        <v>11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3"/>
        <v/>
      </c>
      <c r="E90" s="96"/>
      <c r="F90" s="91" t="str">
        <f t="shared" si="14"/>
        <v/>
      </c>
      <c r="G90" s="129"/>
      <c r="H90" s="91" t="str">
        <f t="shared" si="15"/>
        <v/>
      </c>
      <c r="I90" s="91" t="str">
        <f t="shared" si="16"/>
        <v/>
      </c>
      <c r="J90" s="128"/>
      <c r="K90" s="128"/>
      <c r="L90" s="128"/>
      <c r="M90" s="95"/>
      <c r="O90" s="86" t="str">
        <f t="shared" si="17"/>
        <v/>
      </c>
      <c r="P90" s="86" t="str">
        <f t="shared" si="18"/>
        <v/>
      </c>
      <c r="Q90" s="86" t="str">
        <f t="shared" si="19"/>
        <v/>
      </c>
      <c r="R90" s="86" t="str">
        <f t="shared" si="20"/>
        <v/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354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8941875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0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8941875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8941875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736" yWindow="939" count="4"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  <dataValidation type="whole" allowBlank="1" showInputMessage="1" showErrorMessage="1" errorTitle="GREŠKA" error="U ovo polje je dozvoljen unos samo brojčanih vrijednosti (bez decimala!)" sqref="J103:L501 J102:K102 J3:L101" xr:uid="{00000000-0002-0000-0200-000000000000}">
      <formula1>0</formula1>
      <formula2>10000000000</formula2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736" yWindow="939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J8" sqref="J8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8" t="s">
        <v>664</v>
      </c>
      <c r="B1" s="368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/>
      <c r="B3" s="91" t="str">
        <f t="shared" ref="B3" si="0">IFERROR(VLOOKUP(A3,$U$6:$V$23,2,FALSE),"")</f>
        <v/>
      </c>
      <c r="C3" s="96"/>
      <c r="D3" s="91" t="str">
        <f>IFERROR(VLOOKUP(C3,$X$5:$Z$129,2,FALSE),"")</f>
        <v/>
      </c>
      <c r="E3" s="129"/>
      <c r="F3" s="91" t="str">
        <f>IFERROR(VLOOKUP(E3,$AD$6:$AE$1090,2,FALSE),"")</f>
        <v/>
      </c>
      <c r="G3" s="91" t="str">
        <f>IFERROR(VLOOKUP(E3,$AD$6:$AG$1090,4,FALSE),"")</f>
        <v/>
      </c>
      <c r="H3" s="128"/>
      <c r="I3" s="128"/>
      <c r="J3" s="128"/>
      <c r="K3" s="143"/>
      <c r="L3" s="142"/>
      <c r="M3" s="142"/>
      <c r="N3" s="143"/>
      <c r="O3" s="322"/>
      <c r="P3" s="95"/>
      <c r="R3" s="86" t="str">
        <f>LEFT(C3,3)</f>
        <v/>
      </c>
      <c r="S3" s="86" t="str">
        <f>LEFT(C3,2)</f>
        <v/>
      </c>
      <c r="T3" s="86" t="str">
        <f>MID(G3,2,2)</f>
        <v/>
      </c>
    </row>
    <row r="4" spans="1:33">
      <c r="A4" s="96"/>
      <c r="B4" s="91" t="str">
        <f t="shared" ref="B4:B67" si="1">IFERROR(VLOOKUP(A4,$U$6:$V$23,2,FALSE),"")</f>
        <v/>
      </c>
      <c r="C4" s="96"/>
      <c r="D4" s="91" t="str">
        <f t="shared" ref="D4:D67" si="2">IFERROR(VLOOKUP(C4,$X$5:$Z$129,2,FALSE),"")</f>
        <v/>
      </c>
      <c r="E4" s="129"/>
      <c r="F4" s="91" t="str">
        <f t="shared" ref="F4:F67" si="3">IFERROR(VLOOKUP(E4,$AD$6:$AE$1090,2,FALSE),"")</f>
        <v/>
      </c>
      <c r="G4" s="91" t="str">
        <f t="shared" ref="G4:G67" si="4">IFERROR(VLOOKUP(E4,$AD$6:$AG$1090,4,FALSE),"")</f>
        <v/>
      </c>
      <c r="H4" s="128"/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/>
      </c>
      <c r="S4" s="86" t="str">
        <f t="shared" ref="S4:S67" si="6">LEFT(C4,2)</f>
        <v/>
      </c>
      <c r="T4" s="86" t="str">
        <f t="shared" ref="T4:T67" si="7">MID(G4,2,2)</f>
        <v/>
      </c>
      <c r="X4" s="92"/>
      <c r="Y4" s="92"/>
    </row>
    <row r="5" spans="1:33">
      <c r="A5" s="96"/>
      <c r="B5" s="91" t="str">
        <f t="shared" si="1"/>
        <v/>
      </c>
      <c r="C5" s="96"/>
      <c r="D5" s="91" t="str">
        <f t="shared" si="2"/>
        <v/>
      </c>
      <c r="E5" s="129"/>
      <c r="F5" s="91" t="str">
        <f t="shared" si="3"/>
        <v/>
      </c>
      <c r="G5" s="91" t="str">
        <f t="shared" si="4"/>
        <v/>
      </c>
      <c r="H5" s="128"/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/>
      </c>
      <c r="S5" s="86" t="str">
        <f t="shared" si="6"/>
        <v/>
      </c>
      <c r="T5" s="86" t="str">
        <f t="shared" si="7"/>
        <v/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/>
      <c r="B6" s="91" t="str">
        <f t="shared" si="1"/>
        <v/>
      </c>
      <c r="C6" s="96"/>
      <c r="D6" s="91" t="str">
        <f t="shared" si="2"/>
        <v/>
      </c>
      <c r="E6" s="129"/>
      <c r="F6" s="91" t="str">
        <f t="shared" si="3"/>
        <v/>
      </c>
      <c r="G6" s="91" t="str">
        <f t="shared" si="4"/>
        <v/>
      </c>
      <c r="H6" s="128"/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/>
      </c>
      <c r="S6" s="86" t="str">
        <f t="shared" si="6"/>
        <v/>
      </c>
      <c r="T6" s="86" t="str">
        <f t="shared" si="7"/>
        <v/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/>
      <c r="B7" s="91" t="str">
        <f t="shared" si="1"/>
        <v/>
      </c>
      <c r="C7" s="96"/>
      <c r="D7" s="91" t="str">
        <f t="shared" si="2"/>
        <v/>
      </c>
      <c r="E7" s="129"/>
      <c r="F7" s="91" t="str">
        <f t="shared" si="3"/>
        <v/>
      </c>
      <c r="G7" s="91" t="str">
        <f t="shared" si="4"/>
        <v/>
      </c>
      <c r="H7" s="128"/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/>
      </c>
      <c r="S7" s="86" t="str">
        <f t="shared" si="6"/>
        <v/>
      </c>
      <c r="T7" s="86" t="str">
        <f t="shared" si="7"/>
        <v/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/>
      <c r="B8" s="91" t="str">
        <f t="shared" si="1"/>
        <v/>
      </c>
      <c r="C8" s="96"/>
      <c r="D8" s="91" t="str">
        <f t="shared" si="2"/>
        <v/>
      </c>
      <c r="E8" s="129"/>
      <c r="F8" s="91" t="str">
        <f t="shared" si="3"/>
        <v/>
      </c>
      <c r="G8" s="91" t="str">
        <f t="shared" si="4"/>
        <v/>
      </c>
      <c r="H8" s="128"/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/>
      </c>
      <c r="S8" s="86" t="str">
        <f t="shared" si="6"/>
        <v/>
      </c>
      <c r="T8" s="86" t="str">
        <f t="shared" si="7"/>
        <v/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/>
      <c r="B10" s="91" t="str">
        <f t="shared" si="1"/>
        <v/>
      </c>
      <c r="C10" s="96"/>
      <c r="D10" s="91" t="str">
        <f t="shared" si="2"/>
        <v/>
      </c>
      <c r="E10" s="129"/>
      <c r="F10" s="91" t="str">
        <f t="shared" si="3"/>
        <v/>
      </c>
      <c r="G10" s="91" t="str">
        <f t="shared" si="4"/>
        <v/>
      </c>
      <c r="H10" s="128"/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/>
      </c>
      <c r="S10" s="86" t="str">
        <f t="shared" si="6"/>
        <v/>
      </c>
      <c r="T10" s="86" t="str">
        <f t="shared" si="7"/>
        <v/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/>
      <c r="B11" s="91" t="str">
        <f t="shared" si="1"/>
        <v/>
      </c>
      <c r="C11" s="96"/>
      <c r="D11" s="91" t="str">
        <f t="shared" si="2"/>
        <v/>
      </c>
      <c r="E11" s="129"/>
      <c r="F11" s="91" t="str">
        <f t="shared" si="3"/>
        <v/>
      </c>
      <c r="G11" s="91" t="str">
        <f t="shared" si="4"/>
        <v/>
      </c>
      <c r="H11" s="128"/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/>
      </c>
      <c r="S11" s="86" t="str">
        <f t="shared" si="6"/>
        <v/>
      </c>
      <c r="T11" s="86" t="str">
        <f t="shared" si="7"/>
        <v/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129"/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/>
      <c r="B18" s="91" t="str">
        <f t="shared" si="1"/>
        <v/>
      </c>
      <c r="C18" s="96"/>
      <c r="D18" s="91" t="str">
        <f t="shared" si="2"/>
        <v/>
      </c>
      <c r="E18" s="129"/>
      <c r="F18" s="91" t="str">
        <f t="shared" si="3"/>
        <v/>
      </c>
      <c r="G18" s="91" t="str">
        <f t="shared" si="4"/>
        <v/>
      </c>
      <c r="H18" s="128"/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/>
      </c>
      <c r="S18" s="86" t="str">
        <f t="shared" si="6"/>
        <v/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/>
      <c r="B19" s="91" t="str">
        <f t="shared" si="1"/>
        <v/>
      </c>
      <c r="C19" s="96"/>
      <c r="D19" s="91" t="str">
        <f t="shared" si="2"/>
        <v/>
      </c>
      <c r="E19" s="129"/>
      <c r="F19" s="91" t="str">
        <f t="shared" si="3"/>
        <v/>
      </c>
      <c r="G19" s="91" t="str">
        <f t="shared" si="4"/>
        <v/>
      </c>
      <c r="H19" s="128"/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/>
      </c>
      <c r="S19" s="86" t="str">
        <f t="shared" si="6"/>
        <v/>
      </c>
      <c r="T19" s="86" t="str">
        <f t="shared" si="7"/>
        <v/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zoomScale="80" zoomScaleNormal="80" workbookViewId="0">
      <selection activeCell="K24" sqref="K24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</row>
    <row r="2" spans="1:29" ht="21" customHeight="1">
      <c r="B2" s="369" t="s">
        <v>5265</v>
      </c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687300</v>
      </c>
      <c r="E5" s="3"/>
      <c r="F5" s="3"/>
      <c r="G5" s="3">
        <v>470000</v>
      </c>
      <c r="H5" s="3"/>
      <c r="I5" s="3">
        <v>190000</v>
      </c>
      <c r="J5" s="3"/>
      <c r="K5" s="3">
        <v>20000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>
        <v>7300</v>
      </c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8452717</v>
      </c>
      <c r="E6" s="12">
        <f>+'A.1 PRIHODI'!E8</f>
        <v>7379406</v>
      </c>
      <c r="F6" s="12">
        <f>+'A.1 PRIHODI'!F8</f>
        <v>0</v>
      </c>
      <c r="G6" s="12">
        <f>+'A.1 PRIHODI'!G8</f>
        <v>685600</v>
      </c>
      <c r="H6" s="12">
        <f>+'A.1 PRIHODI'!H8</f>
        <v>0</v>
      </c>
      <c r="I6" s="12">
        <f>+'A.1 PRIHODI'!I8+'B. RAČUN FIN'!I6</f>
        <v>233700</v>
      </c>
      <c r="J6" s="12">
        <f>+'A.1 PRIHODI'!J8</f>
        <v>0</v>
      </c>
      <c r="K6" s="12">
        <f>+'A.1 PRIHODI'!K8</f>
        <v>146711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7300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-198142</v>
      </c>
      <c r="E7" s="197"/>
      <c r="F7" s="197"/>
      <c r="G7" s="197">
        <v>-55308</v>
      </c>
      <c r="H7" s="197"/>
      <c r="I7" s="197">
        <v>-68555</v>
      </c>
      <c r="J7" s="197"/>
      <c r="K7" s="197">
        <v>-66979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>
        <v>-7300</v>
      </c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8941875</v>
      </c>
      <c r="E8" s="12">
        <f>+E5+E6+E7</f>
        <v>7379406</v>
      </c>
      <c r="F8" s="12">
        <f t="shared" ref="F8:W8" si="1">+F5+F6+F7</f>
        <v>0</v>
      </c>
      <c r="G8" s="12">
        <f t="shared" si="1"/>
        <v>1100292</v>
      </c>
      <c r="H8" s="12">
        <f t="shared" si="1"/>
        <v>0</v>
      </c>
      <c r="I8" s="12">
        <f t="shared" si="1"/>
        <v>355145</v>
      </c>
      <c r="J8" s="12">
        <f t="shared" si="1"/>
        <v>0</v>
      </c>
      <c r="K8" s="12">
        <f t="shared" si="1"/>
        <v>99732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7300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8941875</v>
      </c>
      <c r="E9" s="82">
        <f>+'A.2 RASHODI'!E4+'B. RAČUN FIN'!E11</f>
        <v>7379406</v>
      </c>
      <c r="F9" s="82">
        <f>+'A.2 RASHODI'!F4+'B. RAČUN FIN'!F11</f>
        <v>0</v>
      </c>
      <c r="G9" s="82">
        <f>+'A.2 RASHODI'!G4+'B. RAČUN FIN'!G11</f>
        <v>1100292</v>
      </c>
      <c r="H9" s="82">
        <f>+'A.2 RASHODI'!H4+'B. RAČUN FIN'!H11</f>
        <v>0</v>
      </c>
      <c r="I9" s="82">
        <f>+'A.2 RASHODI'!I4+'B. RAČUN FIN'!I11</f>
        <v>355145</v>
      </c>
      <c r="J9" s="82">
        <f>+'A.2 RASHODI'!J4+'B. RAČUN FIN'!J11</f>
        <v>0</v>
      </c>
      <c r="K9" s="82">
        <f>+'A.2 RASHODI'!K4+'B. RAČUN FIN'!K11</f>
        <v>99732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7300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198142</v>
      </c>
      <c r="E13" s="131">
        <f t="shared" ref="E13:W13" si="4">-E7</f>
        <v>0</v>
      </c>
      <c r="F13" s="131">
        <f t="shared" si="4"/>
        <v>0</v>
      </c>
      <c r="G13" s="131">
        <f t="shared" si="4"/>
        <v>55308</v>
      </c>
      <c r="H13" s="131">
        <f t="shared" si="4"/>
        <v>0</v>
      </c>
      <c r="I13" s="131">
        <f t="shared" si="4"/>
        <v>68555</v>
      </c>
      <c r="J13" s="131">
        <f t="shared" si="4"/>
        <v>0</v>
      </c>
      <c r="K13" s="131">
        <f t="shared" si="4"/>
        <v>66979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7300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8403984</v>
      </c>
      <c r="E14" s="12">
        <f>+'A.1 PRIHODI'!E22</f>
        <v>7412197</v>
      </c>
      <c r="F14" s="12">
        <f>+'A.1 PRIHODI'!F22</f>
        <v>0</v>
      </c>
      <c r="G14" s="12">
        <f>+'A.1 PRIHODI'!G22</f>
        <v>686020</v>
      </c>
      <c r="H14" s="12">
        <f>+'A.1 PRIHODI'!H22</f>
        <v>0</v>
      </c>
      <c r="I14" s="12">
        <f>+'A.1 PRIHODI'!I22+'B. RAČUN FIN'!I17</f>
        <v>233950</v>
      </c>
      <c r="J14" s="12">
        <f>+'A.1 PRIHODI'!J22</f>
        <v>0</v>
      </c>
      <c r="K14" s="12">
        <f>+'A.1 PRIHODI'!K22</f>
        <v>71217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600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-273114</v>
      </c>
      <c r="E15" s="65"/>
      <c r="F15" s="65"/>
      <c r="G15" s="65">
        <v>-51728</v>
      </c>
      <c r="H15" s="65"/>
      <c r="I15" s="65">
        <v>-147107</v>
      </c>
      <c r="J15" s="65"/>
      <c r="K15" s="65">
        <v>-66979</v>
      </c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>
        <v>-7300</v>
      </c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8329012</v>
      </c>
      <c r="E16" s="12">
        <f>+E13+E14+E15</f>
        <v>7412197</v>
      </c>
      <c r="F16" s="12">
        <f t="shared" ref="F16:W16" si="5">+F13+F14+F15</f>
        <v>0</v>
      </c>
      <c r="G16" s="12">
        <f t="shared" si="5"/>
        <v>689600</v>
      </c>
      <c r="H16" s="12">
        <f t="shared" si="5"/>
        <v>0</v>
      </c>
      <c r="I16" s="12">
        <f t="shared" si="5"/>
        <v>155398</v>
      </c>
      <c r="J16" s="12">
        <f t="shared" si="5"/>
        <v>0</v>
      </c>
      <c r="K16" s="12">
        <f t="shared" si="5"/>
        <v>71217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600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8329011</v>
      </c>
      <c r="E17" s="82">
        <f>+'A.2 RASHODI'!E21+'B. RAČUN FIN'!E22</f>
        <v>7412196</v>
      </c>
      <c r="F17" s="82">
        <f>+'A.2 RASHODI'!F21+'B. RAČUN FIN'!F22</f>
        <v>0</v>
      </c>
      <c r="G17" s="82">
        <f>+'A.2 RASHODI'!G21+'B. RAČUN FIN'!G22</f>
        <v>689600</v>
      </c>
      <c r="H17" s="82">
        <f>+'A.2 RASHODI'!H21+'B. RAČUN FIN'!H22</f>
        <v>0</v>
      </c>
      <c r="I17" s="82">
        <f>+'A.2 RASHODI'!I21+'B. RAČUN FIN'!I22</f>
        <v>155398</v>
      </c>
      <c r="J17" s="82">
        <f>+'A.2 RASHODI'!J21+'B. RAČUN FIN'!J22</f>
        <v>0</v>
      </c>
      <c r="K17" s="82">
        <f>+'A.2 RASHODI'!K21+'B. RAČUN FIN'!K22</f>
        <v>71217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600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1</v>
      </c>
      <c r="E18" s="69">
        <f>+E16-E17</f>
        <v>1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273114</v>
      </c>
      <c r="E21" s="131">
        <f t="shared" ref="E21:W21" si="8">-E15</f>
        <v>0</v>
      </c>
      <c r="F21" s="131">
        <f t="shared" si="8"/>
        <v>0</v>
      </c>
      <c r="G21" s="131">
        <f t="shared" si="8"/>
        <v>51728</v>
      </c>
      <c r="H21" s="131">
        <f t="shared" si="8"/>
        <v>0</v>
      </c>
      <c r="I21" s="131">
        <f t="shared" si="8"/>
        <v>147107</v>
      </c>
      <c r="J21" s="131">
        <f t="shared" si="8"/>
        <v>0</v>
      </c>
      <c r="K21" s="131">
        <f t="shared" si="8"/>
        <v>66979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7300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8416739</v>
      </c>
      <c r="E22" s="12">
        <f>+'A.1 PRIHODI'!E36</f>
        <v>7445140</v>
      </c>
      <c r="F22" s="12">
        <f>+'A.1 PRIHODI'!F36</f>
        <v>0</v>
      </c>
      <c r="G22" s="12">
        <f>+'A.1 PRIHODI'!G36</f>
        <v>686540</v>
      </c>
      <c r="H22" s="12">
        <f>+'A.1 PRIHODI'!H36</f>
        <v>0</v>
      </c>
      <c r="I22" s="12">
        <f>+'A.1 PRIHODI'!I36+'B. RAČUN FIN'!I28</f>
        <v>234300</v>
      </c>
      <c r="J22" s="12">
        <f>+'A.1 PRIHODI'!J36</f>
        <v>0</v>
      </c>
      <c r="K22" s="12">
        <f>+'A.1 PRIHODI'!K36</f>
        <v>50159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600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-348956</v>
      </c>
      <c r="E23" s="65"/>
      <c r="F23" s="65"/>
      <c r="G23" s="65">
        <v>-48668</v>
      </c>
      <c r="H23" s="65"/>
      <c r="I23" s="65">
        <v>-226009</v>
      </c>
      <c r="J23" s="65"/>
      <c r="K23" s="65">
        <v>-66979</v>
      </c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>
        <v>-7300</v>
      </c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8340897</v>
      </c>
      <c r="E24" s="12">
        <f>+E21+E22+E23</f>
        <v>7445140</v>
      </c>
      <c r="F24" s="12">
        <f t="shared" ref="F24:W24" si="9">+F21+F22+F23</f>
        <v>0</v>
      </c>
      <c r="G24" s="12">
        <f t="shared" si="9"/>
        <v>689600</v>
      </c>
      <c r="H24" s="12">
        <f t="shared" si="9"/>
        <v>0</v>
      </c>
      <c r="I24" s="12">
        <f t="shared" si="9"/>
        <v>155398</v>
      </c>
      <c r="J24" s="12">
        <f t="shared" si="9"/>
        <v>0</v>
      </c>
      <c r="K24" s="12">
        <f t="shared" si="9"/>
        <v>50159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600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8340897</v>
      </c>
      <c r="E25" s="82">
        <f>+'A.2 RASHODI'!E38+'B. RAČUN FIN'!E33</f>
        <v>7445140</v>
      </c>
      <c r="F25" s="82">
        <f>+'A.2 RASHODI'!F38+'B. RAČUN FIN'!F33</f>
        <v>0</v>
      </c>
      <c r="G25" s="82">
        <f>+'A.2 RASHODI'!G38+'B. RAČUN FIN'!G33</f>
        <v>689600</v>
      </c>
      <c r="H25" s="82">
        <f>+'A.2 RASHODI'!H38+'B. RAČUN FIN'!H33</f>
        <v>0</v>
      </c>
      <c r="I25" s="82">
        <f>+'A.2 RASHODI'!I38+'B. RAČUN FIN'!I33</f>
        <v>155398</v>
      </c>
      <c r="J25" s="82">
        <f>+'A.2 RASHODI'!J38+'B. RAČUN FIN'!J33</f>
        <v>0</v>
      </c>
      <c r="K25" s="82">
        <f>+'A.2 RASHODI'!K38+'B. RAČUN FIN'!K33</f>
        <v>50159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600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9" t="s">
        <v>5087</v>
      </c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</row>
    <row r="2" spans="1:22" ht="15.6" customHeight="1"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  <c r="V2" s="369"/>
    </row>
    <row r="3" spans="1:22" ht="15.6" customHeight="1">
      <c r="B3" s="369" t="s">
        <v>5088</v>
      </c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</row>
    <row r="4" spans="1:22" ht="15.6" customHeight="1"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</row>
    <row r="5" spans="1:22" ht="15.6" customHeight="1">
      <c r="B5" s="369" t="s">
        <v>5112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8452717</v>
      </c>
      <c r="E8" s="69">
        <f>+E19+E16</f>
        <v>7379406</v>
      </c>
      <c r="F8" s="69">
        <f>+F19+F16</f>
        <v>0</v>
      </c>
      <c r="G8" s="69">
        <f>+G19+G16</f>
        <v>685600</v>
      </c>
      <c r="H8" s="69">
        <f t="shared" ref="H8:V8" si="0">+H19+H16</f>
        <v>0</v>
      </c>
      <c r="I8" s="69">
        <f t="shared" si="0"/>
        <v>233700</v>
      </c>
      <c r="J8" s="69">
        <f>+J19+J16</f>
        <v>0</v>
      </c>
      <c r="K8" s="69">
        <f t="shared" si="0"/>
        <v>146711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0</v>
      </c>
      <c r="U8" s="69">
        <f t="shared" si="0"/>
        <v>0</v>
      </c>
      <c r="V8" s="69">
        <f t="shared" si="0"/>
        <v>7300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146711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0</v>
      </c>
      <c r="K10" s="132">
        <f>SUMIFS('Unos prihoda i primitaka'!$G$3:$G$501,'Unos prihoda i primitaka'!$C$3:$C$501,"=52",'Unos prihoda i primitaka'!$L$3:$L$501,"=63")</f>
        <v>146711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233700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233700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685600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685600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7379406</v>
      </c>
      <c r="E14" s="132">
        <f>SUMIFS('Unos prihoda i primitaka'!$G$3:$G$501,'Unos prihoda i primitaka'!$C$3:$C$501,"=11",'Unos prihoda i primitaka'!$L$3:$L$501,"=67")</f>
        <v>7379406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8445417</v>
      </c>
      <c r="E16" s="4">
        <f t="shared" ref="E16:V16" si="2">SUM(E9:E15)</f>
        <v>7379406</v>
      </c>
      <c r="F16" s="4">
        <f t="shared" si="2"/>
        <v>0</v>
      </c>
      <c r="G16" s="4">
        <f t="shared" si="2"/>
        <v>685600</v>
      </c>
      <c r="H16" s="4">
        <f t="shared" si="2"/>
        <v>0</v>
      </c>
      <c r="I16" s="4">
        <f t="shared" si="2"/>
        <v>233700</v>
      </c>
      <c r="J16" s="4">
        <f t="shared" si="2"/>
        <v>0</v>
      </c>
      <c r="K16" s="4">
        <f t="shared" si="2"/>
        <v>146711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7300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7300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7300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7300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8403984</v>
      </c>
      <c r="E22" s="69">
        <f t="shared" ref="E22:V22" si="4">+E33+E30</f>
        <v>7412197</v>
      </c>
      <c r="F22" s="69">
        <f t="shared" si="4"/>
        <v>0</v>
      </c>
      <c r="G22" s="69">
        <f t="shared" si="4"/>
        <v>686020</v>
      </c>
      <c r="H22" s="69">
        <f t="shared" si="4"/>
        <v>0</v>
      </c>
      <c r="I22" s="69">
        <f t="shared" si="4"/>
        <v>233950</v>
      </c>
      <c r="J22" s="69">
        <f t="shared" si="4"/>
        <v>0</v>
      </c>
      <c r="K22" s="69">
        <f t="shared" si="4"/>
        <v>71217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600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71217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71217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233950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233950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686020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686020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7412197</v>
      </c>
      <c r="E28" s="132">
        <f>SUMIFS('Unos prihoda i primitaka'!$H$3:$H$501,'Unos prihoda i primitaka'!$C$3:$C$501,"=11",'Unos prihoda i primitaka'!$L$3:$L$501,"=67")</f>
        <v>7412197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8403384</v>
      </c>
      <c r="E30" s="4">
        <f t="shared" ref="E30:V30" si="6">SUM(E23:E29)</f>
        <v>7412197</v>
      </c>
      <c r="F30" s="4">
        <f t="shared" si="6"/>
        <v>0</v>
      </c>
      <c r="G30" s="4">
        <f t="shared" si="6"/>
        <v>686020</v>
      </c>
      <c r="H30" s="4">
        <f t="shared" si="6"/>
        <v>0</v>
      </c>
      <c r="I30" s="4">
        <f t="shared" si="6"/>
        <v>233950</v>
      </c>
      <c r="J30" s="4">
        <f t="shared" si="6"/>
        <v>0</v>
      </c>
      <c r="K30" s="4">
        <f t="shared" si="6"/>
        <v>71217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600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600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600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600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8416739</v>
      </c>
      <c r="E36" s="69">
        <f t="shared" ref="E36:V36" si="9">+E47+E44</f>
        <v>7445140</v>
      </c>
      <c r="F36" s="69">
        <f t="shared" si="9"/>
        <v>0</v>
      </c>
      <c r="G36" s="69">
        <f t="shared" si="9"/>
        <v>686540</v>
      </c>
      <c r="H36" s="69">
        <f t="shared" si="9"/>
        <v>0</v>
      </c>
      <c r="I36" s="69">
        <f t="shared" si="9"/>
        <v>234300</v>
      </c>
      <c r="J36" s="69">
        <f t="shared" si="9"/>
        <v>0</v>
      </c>
      <c r="K36" s="69">
        <f t="shared" si="9"/>
        <v>50159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600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50159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50159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234300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234300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686540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686540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7445140</v>
      </c>
      <c r="E42" s="132">
        <f>SUMIFS('Unos prihoda i primitaka'!$I$3:$I$501,'Unos prihoda i primitaka'!$C$3:$C$501,"=11",'Unos prihoda i primitaka'!$L$3:$L$501,"=67")</f>
        <v>7445140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8416139</v>
      </c>
      <c r="E44" s="4">
        <f t="shared" ref="E44:V44" si="10">SUM(E37:E43)</f>
        <v>7445140</v>
      </c>
      <c r="F44" s="4">
        <f t="shared" si="10"/>
        <v>0</v>
      </c>
      <c r="G44" s="4">
        <f t="shared" si="10"/>
        <v>686540</v>
      </c>
      <c r="H44" s="4">
        <f t="shared" si="10"/>
        <v>0</v>
      </c>
      <c r="I44" s="4">
        <f t="shared" si="10"/>
        <v>234300</v>
      </c>
      <c r="J44" s="4">
        <f t="shared" si="10"/>
        <v>0</v>
      </c>
      <c r="K44" s="4">
        <f t="shared" si="10"/>
        <v>50159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600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600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600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600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9" t="s">
        <v>5114</v>
      </c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8941875</v>
      </c>
      <c r="E4" s="70">
        <f>E5+E13</f>
        <v>7379406</v>
      </c>
      <c r="F4" s="70">
        <f t="shared" ref="F4:W4" si="0">F5+F13</f>
        <v>0</v>
      </c>
      <c r="G4" s="70">
        <f t="shared" si="0"/>
        <v>1100292</v>
      </c>
      <c r="H4" s="70">
        <f t="shared" si="0"/>
        <v>0</v>
      </c>
      <c r="I4" s="70">
        <f t="shared" si="0"/>
        <v>355145</v>
      </c>
      <c r="J4" s="70">
        <f t="shared" si="0"/>
        <v>0</v>
      </c>
      <c r="K4" s="70">
        <f>K5+K13</f>
        <v>99732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0</v>
      </c>
      <c r="U4" s="70">
        <f t="shared" si="0"/>
        <v>0</v>
      </c>
      <c r="V4" s="70">
        <f t="shared" si="0"/>
        <v>7300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8257898</v>
      </c>
      <c r="E5" s="78">
        <f t="shared" ref="E5:G5" si="2">SUM(E6:E12)</f>
        <v>7317651</v>
      </c>
      <c r="F5" s="78">
        <f t="shared" si="2"/>
        <v>0</v>
      </c>
      <c r="G5" s="78">
        <f t="shared" si="2"/>
        <v>680632</v>
      </c>
      <c r="H5" s="78">
        <f>SUM(H6:H12)</f>
        <v>0</v>
      </c>
      <c r="I5" s="78">
        <f t="shared" ref="I5:K5" si="3">SUM(I6:I12)</f>
        <v>165351</v>
      </c>
      <c r="J5" s="78">
        <f t="shared" si="3"/>
        <v>0</v>
      </c>
      <c r="K5" s="78">
        <f t="shared" si="3"/>
        <v>94264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7655255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6851471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644910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98849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60025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581449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462984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31714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52512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34239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2981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2758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223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14205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438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13767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4008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4008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683977</v>
      </c>
      <c r="E13" s="79">
        <f t="shared" ref="E13:G13" si="6">SUM(E14:E18)</f>
        <v>61755</v>
      </c>
      <c r="F13" s="79">
        <f t="shared" si="6"/>
        <v>0</v>
      </c>
      <c r="G13" s="79">
        <f t="shared" si="6"/>
        <v>419660</v>
      </c>
      <c r="H13" s="79">
        <f>SUM(H14:H18)</f>
        <v>0</v>
      </c>
      <c r="I13" s="79">
        <f t="shared" ref="I13:K13" si="7">SUM(I14:I18)</f>
        <v>189794</v>
      </c>
      <c r="J13" s="79">
        <f t="shared" si="7"/>
        <v>0</v>
      </c>
      <c r="K13" s="79">
        <f t="shared" si="7"/>
        <v>5468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7300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49869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28882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8219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5468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7300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634108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32873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411441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189794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8329011</v>
      </c>
      <c r="E21" s="70">
        <f>+E22+E30</f>
        <v>7412196</v>
      </c>
      <c r="F21" s="70">
        <f t="shared" ref="F21:W21" si="11">+F22+F30</f>
        <v>0</v>
      </c>
      <c r="G21" s="70">
        <f t="shared" si="11"/>
        <v>689600</v>
      </c>
      <c r="H21" s="70">
        <f t="shared" si="11"/>
        <v>0</v>
      </c>
      <c r="I21" s="70">
        <f t="shared" si="11"/>
        <v>155398</v>
      </c>
      <c r="J21" s="70">
        <f t="shared" si="11"/>
        <v>0</v>
      </c>
      <c r="K21" s="70">
        <f t="shared" si="11"/>
        <v>71217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600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8254242</v>
      </c>
      <c r="E22" s="78">
        <f t="shared" ref="E22:W22" si="12">SUM(E23:E29)</f>
        <v>7350441</v>
      </c>
      <c r="F22" s="78">
        <f t="shared" si="12"/>
        <v>0</v>
      </c>
      <c r="G22" s="78">
        <f t="shared" si="12"/>
        <v>681300</v>
      </c>
      <c r="H22" s="78">
        <f>SUM(H23:H29)</f>
        <v>0</v>
      </c>
      <c r="I22" s="78">
        <f t="shared" si="12"/>
        <v>155398</v>
      </c>
      <c r="J22" s="78">
        <f t="shared" si="12"/>
        <v>0</v>
      </c>
      <c r="K22" s="78">
        <f t="shared" si="12"/>
        <v>67103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7670696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6883856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645425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98870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42545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562355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463389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31875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42533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24558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2983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2758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225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14208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438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13770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4000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4000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74769</v>
      </c>
      <c r="E30" s="79">
        <f t="shared" ref="E30:G30" si="13">SUM(E31:E35)</f>
        <v>61755</v>
      </c>
      <c r="F30" s="79">
        <f t="shared" si="13"/>
        <v>0</v>
      </c>
      <c r="G30" s="79">
        <f t="shared" si="13"/>
        <v>8300</v>
      </c>
      <c r="H30" s="79">
        <f>SUM(H31:H35)</f>
        <v>0</v>
      </c>
      <c r="I30" s="79">
        <f t="shared" ref="I30:K30" si="14">SUM(I31:I35)</f>
        <v>0</v>
      </c>
      <c r="J30" s="79">
        <f t="shared" si="14"/>
        <v>0</v>
      </c>
      <c r="K30" s="79">
        <f t="shared" si="14"/>
        <v>4114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600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41896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28882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8300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4114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600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32873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32873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8340897</v>
      </c>
      <c r="E38" s="70">
        <f>E39+E47</f>
        <v>7445140</v>
      </c>
      <c r="F38" s="70">
        <f t="shared" ref="F38:W38" si="18">F39+F47</f>
        <v>0</v>
      </c>
      <c r="G38" s="70">
        <f t="shared" si="18"/>
        <v>689600</v>
      </c>
      <c r="H38" s="70">
        <f t="shared" si="18"/>
        <v>0</v>
      </c>
      <c r="I38" s="70">
        <f t="shared" si="18"/>
        <v>155398</v>
      </c>
      <c r="J38" s="70">
        <f t="shared" si="18"/>
        <v>0</v>
      </c>
      <c r="K38" s="70">
        <f t="shared" si="18"/>
        <v>50159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600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8267959</v>
      </c>
      <c r="E39" s="78">
        <f t="shared" ref="E39:G39" si="19">SUM(E40:E46)</f>
        <v>7383385</v>
      </c>
      <c r="F39" s="78">
        <f t="shared" si="19"/>
        <v>0</v>
      </c>
      <c r="G39" s="78">
        <f t="shared" si="19"/>
        <v>681300</v>
      </c>
      <c r="H39" s="78">
        <f>SUM(H40:H46)</f>
        <v>0</v>
      </c>
      <c r="I39" s="78">
        <f t="shared" ref="I39:K39" si="20">SUM(I40:I46)</f>
        <v>155398</v>
      </c>
      <c r="J39" s="78">
        <f t="shared" si="20"/>
        <v>0</v>
      </c>
      <c r="K39" s="78">
        <f t="shared" si="20"/>
        <v>47876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7679497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6916393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645425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98870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18809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567271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463796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31875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42533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29067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2983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2758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225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14208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438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13770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4000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4000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72938</v>
      </c>
      <c r="E47" s="79">
        <f t="shared" ref="E47:G47" si="23">SUM(E48:E52)</f>
        <v>61755</v>
      </c>
      <c r="F47" s="79">
        <f t="shared" si="23"/>
        <v>0</v>
      </c>
      <c r="G47" s="79">
        <f t="shared" si="23"/>
        <v>8300</v>
      </c>
      <c r="H47" s="79">
        <f>SUM(H48:H52)</f>
        <v>0</v>
      </c>
      <c r="I47" s="79">
        <f t="shared" ref="I47:K47" si="24">SUM(I48:I52)</f>
        <v>0</v>
      </c>
      <c r="J47" s="79">
        <f t="shared" si="24"/>
        <v>0</v>
      </c>
      <c r="K47" s="79">
        <f t="shared" si="24"/>
        <v>2283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600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40065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28882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8300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2283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600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32873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32873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workbookViewId="0">
      <selection activeCell="D17" sqref="D17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9" t="s">
        <v>5116</v>
      </c>
      <c r="B1" s="369"/>
      <c r="C1" s="369"/>
      <c r="D1" s="369"/>
      <c r="E1" s="369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8941875</v>
      </c>
      <c r="D5" s="339">
        <f t="shared" ref="D5:E5" si="0">+D6+D9+D11+D14+D25+D28+D30</f>
        <v>8329011</v>
      </c>
      <c r="E5" s="339">
        <f t="shared" si="0"/>
        <v>8340897</v>
      </c>
    </row>
    <row r="6" spans="1:193">
      <c r="A6" s="312">
        <v>1</v>
      </c>
      <c r="B6" s="67" t="s">
        <v>5131</v>
      </c>
      <c r="C6" s="338">
        <f>+C7+C8</f>
        <v>7379406</v>
      </c>
      <c r="D6" s="338">
        <f t="shared" ref="D6:E6" si="1">+D7+D8</f>
        <v>7412196</v>
      </c>
      <c r="E6" s="338">
        <f t="shared" si="1"/>
        <v>7445140</v>
      </c>
    </row>
    <row r="7" spans="1:193">
      <c r="A7" s="309">
        <v>11</v>
      </c>
      <c r="B7" s="48" t="s">
        <v>5118</v>
      </c>
      <c r="C7" s="337">
        <f>+'A.2 RASHODI'!E4</f>
        <v>7379406</v>
      </c>
      <c r="D7" s="337">
        <f>+'A.2 RASHODI'!E21</f>
        <v>7412196</v>
      </c>
      <c r="E7" s="337">
        <f>+'A.2 RASHODI'!E38</f>
        <v>7445140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1100292</v>
      </c>
      <c r="D9" s="338">
        <f t="shared" ref="D9:E9" si="2">+D10</f>
        <v>689600</v>
      </c>
      <c r="E9" s="338">
        <f t="shared" si="2"/>
        <v>689600</v>
      </c>
    </row>
    <row r="10" spans="1:193">
      <c r="A10" s="309">
        <v>31</v>
      </c>
      <c r="B10" s="48" t="s">
        <v>5119</v>
      </c>
      <c r="C10" s="337">
        <f>+'A.2 RASHODI'!G4</f>
        <v>1100292</v>
      </c>
      <c r="D10" s="337">
        <f>+'A.2 RASHODI'!G21</f>
        <v>689600</v>
      </c>
      <c r="E10" s="337">
        <f>+'A.2 RASHODI'!G38</f>
        <v>689600</v>
      </c>
    </row>
    <row r="11" spans="1:193">
      <c r="A11" s="312">
        <v>4</v>
      </c>
      <c r="B11" s="67" t="s">
        <v>5133</v>
      </c>
      <c r="C11" s="338">
        <f>+C12+C13</f>
        <v>355145</v>
      </c>
      <c r="D11" s="338">
        <f t="shared" ref="D11:E11" si="3">+D12+D13</f>
        <v>155398</v>
      </c>
      <c r="E11" s="338">
        <f t="shared" si="3"/>
        <v>155398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355145</v>
      </c>
      <c r="D13" s="337">
        <f>+'A.2 RASHODI'!I21</f>
        <v>155398</v>
      </c>
      <c r="E13" s="337">
        <f>+'A.2 RASHODI'!I38</f>
        <v>155398</v>
      </c>
    </row>
    <row r="14" spans="1:193">
      <c r="A14" s="312">
        <v>5</v>
      </c>
      <c r="B14" s="67" t="s">
        <v>5134</v>
      </c>
      <c r="C14" s="338">
        <f>SUM(C15:C24)</f>
        <v>99732</v>
      </c>
      <c r="D14" s="338">
        <f t="shared" ref="D14:E14" si="4">SUM(D15:D24)</f>
        <v>71217</v>
      </c>
      <c r="E14" s="338">
        <f t="shared" si="4"/>
        <v>50159</v>
      </c>
    </row>
    <row r="15" spans="1:193">
      <c r="A15" s="309">
        <v>51</v>
      </c>
      <c r="B15" s="48" t="s">
        <v>5122</v>
      </c>
      <c r="C15" s="337">
        <f>+'A.2 RASHODI'!J4</f>
        <v>0</v>
      </c>
      <c r="D15" s="337">
        <f>+'A.2 RASHODI'!J21</f>
        <v>0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99732</v>
      </c>
      <c r="D16" s="337">
        <f>+'A.2 RASHODI'!K21</f>
        <v>71217</v>
      </c>
      <c r="E16" s="337">
        <f>+'A.2 RASHODI'!K38</f>
        <v>50159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7300</v>
      </c>
      <c r="D28" s="338">
        <f t="shared" ref="D28:E28" si="6">+D29</f>
        <v>600</v>
      </c>
      <c r="E28" s="338">
        <f t="shared" si="6"/>
        <v>600</v>
      </c>
    </row>
    <row r="29" spans="1:5" ht="25.5">
      <c r="A29" s="309">
        <v>71</v>
      </c>
      <c r="B29" s="48" t="s">
        <v>5130</v>
      </c>
      <c r="C29" s="337">
        <f>+'A.2 RASHODI'!V4</f>
        <v>7300</v>
      </c>
      <c r="D29" s="337">
        <f>+'A.2 RASHODI'!V21</f>
        <v>600</v>
      </c>
      <c r="E29" s="337">
        <f>+'A.2 RASHODI'!V38</f>
        <v>600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9" t="s">
        <v>5141</v>
      </c>
      <c r="B1" s="369"/>
      <c r="C1" s="369"/>
      <c r="D1" s="369"/>
      <c r="E1" s="369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8941875</v>
      </c>
      <c r="D5" s="70">
        <f t="shared" ref="D5:E5" si="0">+D6+D15+D21+D28+D38+D45+D52+D59+D66+D75</f>
        <v>8329011</v>
      </c>
      <c r="E5" s="70">
        <f t="shared" si="0"/>
        <v>8340897</v>
      </c>
    </row>
    <row r="6" spans="1:193">
      <c r="A6" s="310">
        <v>1</v>
      </c>
      <c r="B6" s="67" t="s">
        <v>5143</v>
      </c>
      <c r="C6" s="338">
        <f>SUM(C7:C14)</f>
        <v>62414</v>
      </c>
      <c r="D6" s="338">
        <f>SUM(D7:D14)</f>
        <v>44934</v>
      </c>
      <c r="E6" s="338">
        <f>SUM(E7:E14)</f>
        <v>21198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62414</v>
      </c>
      <c r="D11" s="337">
        <f>SUMIF('Unos rashoda i izdataka'!$R$3:$R$501,'A.4 RASHODI FUNK'!$A11,'Unos rashoda i izdataka'!$K$3:$K$501)+SUMIF('Unos rashoda P4'!$T$3:$T$501,'A.4 RASHODI FUNK'!$A11,'Unos rashoda P4'!$I$3:$I$501)</f>
        <v>44934</v>
      </c>
      <c r="E11" s="337">
        <f>SUMIF('Unos rashoda i izdataka'!$R$3:$R$501,'A.4 RASHODI FUNK'!$A11,'Unos rashoda i izdataka'!$L$3:$L$501)+SUMIF('Unos rashoda P4'!$T$3:$T$501,'A.4 RASHODI FUNK'!$A11,'Unos rashoda P4'!$J$3:$J$501)</f>
        <v>21198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8879461</v>
      </c>
      <c r="D66" s="345">
        <f>SUM(D67:D74)</f>
        <v>8284077</v>
      </c>
      <c r="E66" s="345">
        <f>SUM(E67:E74)</f>
        <v>8319699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8879461</v>
      </c>
      <c r="D70" s="337">
        <f>SUMIF('Unos rashoda i izdataka'!$R$3:$R$501,'A.4 RASHODI FUNK'!$A70,'Unos rashoda i izdataka'!$K$3:$K$501)+SUMIF('Unos rashoda P4'!$T$3:$T$501,'A.4 RASHODI FUNK'!$A70,'Unos rashoda P4'!$I$3:$I$501)</f>
        <v>8284077</v>
      </c>
      <c r="E70" s="337">
        <f>SUMIF('Unos rashoda i izdataka'!$R$3:$R$501,'A.4 RASHODI FUNK'!$A70,'Unos rashoda i izdataka'!$L$3:$L$501)+SUMIF('Unos rashoda P4'!$T$3:$T$501,'A.4 RASHODI FUNK'!$A70,'Unos rashoda P4'!$J$3:$J$501)</f>
        <v>8319699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2022-09-18T21:57:43Z</cp:lastPrinted>
  <dcterms:created xsi:type="dcterms:W3CDTF">2018-09-10T07:36:17Z</dcterms:created>
  <dcterms:modified xsi:type="dcterms:W3CDTF">2022-12-02T19:51:29Z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